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7440" tabRatio="587"/>
  </bookViews>
  <sheets>
    <sheet name="ORÇAMENTO " sheetId="2" r:id="rId1"/>
    <sheet name="CRONOGRAMA FÍSICO-FINANCEIRO " sheetId="4" r:id="rId2"/>
    <sheet name="COMP 1" sheetId="7" r:id="rId3"/>
    <sheet name="COMP 2" sheetId="9" r:id="rId4"/>
    <sheet name="COMP 3" sheetId="6" r:id="rId5"/>
    <sheet name="MERCADO 1" sheetId="5" r:id="rId6"/>
    <sheet name="CRONOGRAMA DE DESEMBOLSO " sheetId="8" r:id="rId7"/>
  </sheets>
  <definedNames>
    <definedName name="_xlnm.Print_Area" localSheetId="4">'COMP 3'!$A$1:$U$35</definedName>
    <definedName name="_xlnm.Print_Area" localSheetId="1">'CRONOGRAMA FÍSICO-FINANCEIRO '!$A$1:$G$52</definedName>
    <definedName name="_xlnm.Print_Area" localSheetId="0">'ORÇAMENTO '!$A$1:$J$167</definedName>
    <definedName name="_xlnm.Print_Titles" localSheetId="0">'ORÇAMENTO '!$1:$14</definedName>
  </definedNames>
  <calcPr calcId="124519"/>
</workbook>
</file>

<file path=xl/calcChain.xml><?xml version="1.0" encoding="utf-8"?>
<calcChain xmlns="http://schemas.openxmlformats.org/spreadsheetml/2006/main">
  <c r="G124" i="2"/>
  <c r="G20"/>
  <c r="G23"/>
  <c r="I23" s="1"/>
  <c r="F7" i="9"/>
  <c r="G6"/>
  <c r="F6"/>
  <c r="F5"/>
  <c r="G5" s="1"/>
  <c r="I33" i="8"/>
  <c r="I30"/>
  <c r="C30"/>
  <c r="I28"/>
  <c r="C28"/>
  <c r="I26"/>
  <c r="C26"/>
  <c r="I24"/>
  <c r="C24"/>
  <c r="I22"/>
  <c r="C22"/>
  <c r="I20"/>
  <c r="C20"/>
  <c r="I18"/>
  <c r="C18"/>
  <c r="H23" i="2" l="1"/>
  <c r="J23" s="1"/>
  <c r="S23" i="7"/>
  <c r="S22"/>
  <c r="S21"/>
  <c r="Q21"/>
  <c r="E12"/>
  <c r="E10"/>
  <c r="S14" i="6"/>
  <c r="S13"/>
  <c r="S15" s="1"/>
  <c r="D19" i="5"/>
  <c r="C16"/>
  <c r="E12"/>
  <c r="B31" i="4" l="1"/>
  <c r="B29"/>
  <c r="B27"/>
  <c r="B25"/>
  <c r="B23"/>
  <c r="B21" l="1"/>
  <c r="B19"/>
  <c r="I151" i="2" l="1"/>
  <c r="H151"/>
  <c r="J151" s="1"/>
  <c r="I150"/>
  <c r="H150"/>
  <c r="I148"/>
  <c r="H148"/>
  <c r="I147"/>
  <c r="H147"/>
  <c r="I146"/>
  <c r="H146"/>
  <c r="I145"/>
  <c r="H145"/>
  <c r="I144"/>
  <c r="H144"/>
  <c r="I143"/>
  <c r="H143"/>
  <c r="I142"/>
  <c r="H142"/>
  <c r="I141"/>
  <c r="H141"/>
  <c r="I140"/>
  <c r="H140"/>
  <c r="I139"/>
  <c r="H139"/>
  <c r="I138"/>
  <c r="H138"/>
  <c r="I137"/>
  <c r="H137"/>
  <c r="I136"/>
  <c r="H136"/>
  <c r="I135"/>
  <c r="H135"/>
  <c r="I134"/>
  <c r="H134"/>
  <c r="I133"/>
  <c r="H133"/>
  <c r="I132"/>
  <c r="H132"/>
  <c r="I131"/>
  <c r="H131"/>
  <c r="I130"/>
  <c r="H130"/>
  <c r="I129"/>
  <c r="H129"/>
  <c r="J130" l="1"/>
  <c r="J134"/>
  <c r="J138"/>
  <c r="J140"/>
  <c r="J142"/>
  <c r="J144"/>
  <c r="J146"/>
  <c r="J132"/>
  <c r="J136"/>
  <c r="J133"/>
  <c r="J139"/>
  <c r="J143"/>
  <c r="J147"/>
  <c r="J150"/>
  <c r="J149" s="1"/>
  <c r="J129"/>
  <c r="J131"/>
  <c r="J135"/>
  <c r="J137"/>
  <c r="J141"/>
  <c r="J145"/>
  <c r="I127"/>
  <c r="H127"/>
  <c r="I126"/>
  <c r="H126"/>
  <c r="I125"/>
  <c r="H125"/>
  <c r="I124"/>
  <c r="H124"/>
  <c r="I123"/>
  <c r="H123"/>
  <c r="I122"/>
  <c r="H122"/>
  <c r="I121"/>
  <c r="H121"/>
  <c r="I120"/>
  <c r="H120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H31"/>
  <c r="J101" l="1"/>
  <c r="J103"/>
  <c r="J105"/>
  <c r="J107"/>
  <c r="J109"/>
  <c r="J111"/>
  <c r="J113"/>
  <c r="J115"/>
  <c r="J117"/>
  <c r="J119"/>
  <c r="J121"/>
  <c r="J123"/>
  <c r="J45"/>
  <c r="J49"/>
  <c r="J53"/>
  <c r="J59"/>
  <c r="J83"/>
  <c r="J87"/>
  <c r="J43"/>
  <c r="J47"/>
  <c r="J51"/>
  <c r="J55"/>
  <c r="J57"/>
  <c r="J68"/>
  <c r="J70"/>
  <c r="J72"/>
  <c r="J74"/>
  <c r="J76"/>
  <c r="J78"/>
  <c r="J85"/>
  <c r="J125"/>
  <c r="I42"/>
  <c r="J41" s="1"/>
  <c r="J33"/>
  <c r="J35"/>
  <c r="J37"/>
  <c r="J39"/>
  <c r="I67"/>
  <c r="I100"/>
  <c r="J99" s="1"/>
  <c r="J89"/>
  <c r="J62"/>
  <c r="J64"/>
  <c r="J66"/>
  <c r="J91"/>
  <c r="J93"/>
  <c r="J95"/>
  <c r="J97"/>
  <c r="I149"/>
  <c r="J148" s="1"/>
  <c r="J128" s="1"/>
  <c r="E31" i="8"/>
  <c r="I31" s="1"/>
  <c r="C31" i="4"/>
  <c r="J32" i="2"/>
  <c r="J34"/>
  <c r="J36"/>
  <c r="J38"/>
  <c r="J40"/>
  <c r="J44"/>
  <c r="J46"/>
  <c r="J48"/>
  <c r="J50"/>
  <c r="J52"/>
  <c r="J54"/>
  <c r="J56"/>
  <c r="J58"/>
  <c r="J60"/>
  <c r="J82"/>
  <c r="J84"/>
  <c r="J86"/>
  <c r="J88"/>
  <c r="J90"/>
  <c r="J92"/>
  <c r="J94"/>
  <c r="J96"/>
  <c r="J98"/>
  <c r="J102"/>
  <c r="J104"/>
  <c r="J106"/>
  <c r="J108"/>
  <c r="J110"/>
  <c r="J112"/>
  <c r="J114"/>
  <c r="J116"/>
  <c r="J118"/>
  <c r="J120"/>
  <c r="J122"/>
  <c r="J124"/>
  <c r="J126"/>
  <c r="J61"/>
  <c r="J63"/>
  <c r="J65"/>
  <c r="J69"/>
  <c r="J71"/>
  <c r="J73"/>
  <c r="J75"/>
  <c r="J77"/>
  <c r="J79"/>
  <c r="F31"/>
  <c r="I31" s="1"/>
  <c r="I30" s="1"/>
  <c r="I22"/>
  <c r="H22"/>
  <c r="I21"/>
  <c r="H21"/>
  <c r="J21" s="1"/>
  <c r="J81" l="1"/>
  <c r="C25" i="4" s="1"/>
  <c r="J42" i="2"/>
  <c r="E21" i="8" s="1"/>
  <c r="I21" s="1"/>
  <c r="J31" i="2"/>
  <c r="I128"/>
  <c r="J127" s="1"/>
  <c r="J100" s="1"/>
  <c r="E29" i="8"/>
  <c r="I29" s="1"/>
  <c r="C29" i="4"/>
  <c r="I81" i="2"/>
  <c r="J80" s="1"/>
  <c r="J67" s="1"/>
  <c r="H20"/>
  <c r="J20" s="1"/>
  <c r="J30" l="1"/>
  <c r="J154" s="1"/>
  <c r="E25" i="8"/>
  <c r="I25" s="1"/>
  <c r="E23"/>
  <c r="I23" s="1"/>
  <c r="C23" i="4"/>
  <c r="E27" i="8"/>
  <c r="I27" s="1"/>
  <c r="C27" i="4"/>
  <c r="F29"/>
  <c r="E29"/>
  <c r="E30" s="1"/>
  <c r="G29"/>
  <c r="G30" s="1"/>
  <c r="E25"/>
  <c r="F25"/>
  <c r="G25"/>
  <c r="G26" s="1"/>
  <c r="I154" i="2"/>
  <c r="I20"/>
  <c r="E19" i="8" l="1"/>
  <c r="I19" s="1"/>
  <c r="C19" i="4"/>
  <c r="D19" s="1"/>
  <c r="D20" s="1"/>
  <c r="I26" i="2"/>
  <c r="I19"/>
  <c r="F26" i="4"/>
  <c r="E26" s="1"/>
  <c r="F27"/>
  <c r="D27"/>
  <c r="E27"/>
  <c r="G27"/>
  <c r="F23"/>
  <c r="F24" s="1"/>
  <c r="E23"/>
  <c r="E24" s="1"/>
  <c r="G23"/>
  <c r="G24" s="1"/>
  <c r="F30"/>
  <c r="J22" i="2"/>
  <c r="J26" l="1"/>
  <c r="J156" s="1"/>
  <c r="I156" s="1"/>
  <c r="J19"/>
  <c r="G28" i="4"/>
  <c r="F28"/>
  <c r="E28" s="1"/>
  <c r="D28" s="1"/>
  <c r="S24" i="7"/>
  <c r="C21" i="4"/>
  <c r="E21" s="1"/>
  <c r="E35" s="1"/>
  <c r="G31"/>
  <c r="G32" s="1"/>
  <c r="D21" l="1"/>
  <c r="E22"/>
  <c r="E16" i="8"/>
  <c r="C14" i="4"/>
  <c r="C33" s="1"/>
  <c r="D22"/>
  <c r="F21"/>
  <c r="F35" s="1"/>
  <c r="G21"/>
  <c r="G35" s="1"/>
  <c r="E35" i="8" l="1"/>
  <c r="E34" s="1"/>
  <c r="I34" s="1"/>
  <c r="I16"/>
  <c r="I35" s="1"/>
  <c r="E36" i="4"/>
  <c r="D14"/>
  <c r="D35" s="1"/>
  <c r="F22"/>
  <c r="G22"/>
  <c r="G36" l="1"/>
  <c r="C24"/>
  <c r="C30"/>
  <c r="C22"/>
  <c r="C26"/>
  <c r="C28"/>
  <c r="C20"/>
  <c r="C32"/>
  <c r="C15"/>
  <c r="D37"/>
  <c r="E37"/>
  <c r="E38" s="1"/>
  <c r="D36"/>
  <c r="D38" s="1"/>
  <c r="F37"/>
  <c r="F38" s="1"/>
  <c r="G37"/>
  <c r="G38" s="1"/>
  <c r="F36"/>
</calcChain>
</file>

<file path=xl/sharedStrings.xml><?xml version="1.0" encoding="utf-8"?>
<sst xmlns="http://schemas.openxmlformats.org/spreadsheetml/2006/main" count="907" uniqueCount="567">
  <si>
    <t>BASE ORÇAMENTÁRIA</t>
  </si>
  <si>
    <t>FONTE:</t>
  </si>
  <si>
    <t>ENCARGOS SOCIAIS: 97,78%</t>
  </si>
  <si>
    <t>ENCARGOS SOCIAIS: 85,80%(HORA) 47,74%(MÊS)</t>
  </si>
  <si>
    <t>SIURB_01/2024 (DESONERADO)</t>
  </si>
  <si>
    <t>BDI: 25,00%</t>
  </si>
  <si>
    <t xml:space="preserve">PLANILHA ORÇAMENTÁRIA </t>
  </si>
  <si>
    <t>META 1</t>
  </si>
  <si>
    <t>Item</t>
  </si>
  <si>
    <t>Fonte</t>
  </si>
  <si>
    <t>Código</t>
  </si>
  <si>
    <t>Material e Mão de Obra</t>
  </si>
  <si>
    <t>Unidade</t>
  </si>
  <si>
    <t>Quantidade</t>
  </si>
  <si>
    <t>Preço unitário          sem BDI</t>
  </si>
  <si>
    <t>Preço unitário com BDI</t>
  </si>
  <si>
    <t>Preço total       (Sem BDI)</t>
  </si>
  <si>
    <t>Preço total       (Com BDI)</t>
  </si>
  <si>
    <t xml:space="preserve">Memória de Cálculo </t>
  </si>
  <si>
    <t>SERVIÇOS PRELIMINARES</t>
  </si>
  <si>
    <t>1.1</t>
  </si>
  <si>
    <t>CDHU</t>
  </si>
  <si>
    <t>02.08.020</t>
  </si>
  <si>
    <t>Placa de identificação para obra</t>
  </si>
  <si>
    <t>m²</t>
  </si>
  <si>
    <t>1.2</t>
  </si>
  <si>
    <t>04.21.130</t>
  </si>
  <si>
    <t>Remoção de poste de concreto</t>
  </si>
  <si>
    <t>un</t>
  </si>
  <si>
    <t>1.3</t>
  </si>
  <si>
    <t>04.18.090</t>
  </si>
  <si>
    <t>Remoção de caixa de medição padrão completa</t>
  </si>
  <si>
    <t>04.09.160</t>
  </si>
  <si>
    <t>Retirada de entelamento metálico em geral</t>
  </si>
  <si>
    <t>04.03.040</t>
  </si>
  <si>
    <t>Retirada de telhamento perfil e material qualquer, exceto barro</t>
  </si>
  <si>
    <t>04.02.030</t>
  </si>
  <si>
    <t>Retirada de peças lineares em madeira com seção superior a 60 cm²</t>
  </si>
  <si>
    <t>m</t>
  </si>
  <si>
    <t>04.08.060</t>
  </si>
  <si>
    <t>Retirada de batente com guarnição e peças lineares em madeira,
chumbados</t>
  </si>
  <si>
    <t>04.09.060</t>
  </si>
  <si>
    <t>Retirada de batente, corrimão ou peças lineares metálicas, chumbados</t>
  </si>
  <si>
    <t>04.09.020</t>
  </si>
  <si>
    <t>Retirada de esquadria metálica em geral</t>
  </si>
  <si>
    <t>03.01.020</t>
  </si>
  <si>
    <t>Demolição manual de concreto simples</t>
  </si>
  <si>
    <t>m³</t>
  </si>
  <si>
    <t>04.02.140</t>
  </si>
  <si>
    <t>Retirada de estrutura metálica</t>
  </si>
  <si>
    <t>kg</t>
  </si>
  <si>
    <t>CAMPO SOCIETY: FECHAMENTO, DRENAGEM E ACESSÓRIOS</t>
  </si>
  <si>
    <t>2.1</t>
  </si>
  <si>
    <t xml:space="preserve">CDHU </t>
  </si>
  <si>
    <t>06.02.020</t>
  </si>
  <si>
    <t xml:space="preserve"> Escavação manual em solo de 1ª e 2ª categoria em vala ou cava até 1,5 m </t>
  </si>
  <si>
    <t>2.2</t>
  </si>
  <si>
    <t xml:space="preserve">SINAPI </t>
  </si>
  <si>
    <t>Regularização - Preparo de fundo de vala com largura menor que 1,5 m (acerto do solo natural)</t>
  </si>
  <si>
    <t>2.3</t>
  </si>
  <si>
    <t>11.18.040</t>
  </si>
  <si>
    <t>Lastro de pedra britada</t>
  </si>
  <si>
    <t>2.4</t>
  </si>
  <si>
    <t>08.05.180</t>
  </si>
  <si>
    <t>Manta geotêxtil com resistência à tração longitudinal de 10kN/m e
transversal de 9kN/m</t>
  </si>
  <si>
    <t>2.5</t>
  </si>
  <si>
    <t>46.13.020</t>
  </si>
  <si>
    <t>Tubo em polietileno de alta densidade corrugado perfurado, DN= 4´,
inclusive conexões</t>
  </si>
  <si>
    <t>2.6</t>
  </si>
  <si>
    <t>46.13.030</t>
  </si>
  <si>
    <t>Tubo em polietileno de alta densidade corrugado perfurado, DN= 8´,
inclusive conexões</t>
  </si>
  <si>
    <t>2.7</t>
  </si>
  <si>
    <t>Caixa enterrada hidráulica retangular em alvenaria com tijolos cerâmicos maciços, dimensões internas: 0,6x0,6x0,6 m para rede de drenagem</t>
  </si>
  <si>
    <t>2.8</t>
  </si>
  <si>
    <t>46.13.100</t>
  </si>
  <si>
    <t>Tubo em polietileno de alta densidade corrugado, DN/DI= 250 mm</t>
  </si>
  <si>
    <t>2.9</t>
  </si>
  <si>
    <t>06.11.040</t>
  </si>
  <si>
    <t>Reaterro manual apiloado sem controle de compactação</t>
  </si>
  <si>
    <t>2.10</t>
  </si>
  <si>
    <t>12.01.021</t>
  </si>
  <si>
    <t>Broca em concreto armado diâmetro de 20 cm ‐ completa</t>
  </si>
  <si>
    <t>2.11</t>
  </si>
  <si>
    <t>09.01.020</t>
  </si>
  <si>
    <t>Forma em madeira comum para fundação</t>
  </si>
  <si>
    <t>09.01.030</t>
  </si>
  <si>
    <t>Forma em madeira comum para estrutura</t>
  </si>
  <si>
    <t>10.01.040</t>
  </si>
  <si>
    <t>Armadura em barra de aço CA‐50 (A ou B) fyk = 500 Mpa</t>
  </si>
  <si>
    <t>11.01.100</t>
  </si>
  <si>
    <t>Concreto usinado, fck = 20 Mpa</t>
  </si>
  <si>
    <t>11.16.040</t>
  </si>
  <si>
    <t>Lançamento e adensamento de concreto ou massa em fundação</t>
  </si>
  <si>
    <t>11.16.060</t>
  </si>
  <si>
    <t>Lançamento e adensamento de concreto ou massa em estrutura</t>
  </si>
  <si>
    <t>14.10.121</t>
  </si>
  <si>
    <t>32.16.010</t>
  </si>
  <si>
    <t>Impermeabilização em pintura de asfalto oxidado com solventes
orgânicos, sobre massa</t>
  </si>
  <si>
    <t>17.02.020</t>
  </si>
  <si>
    <t>Chapisco</t>
  </si>
  <si>
    <t>32.17.010</t>
  </si>
  <si>
    <t>Reboco - Impermeabilização em argamassa impermeável com aditivo hidrófugo</t>
  </si>
  <si>
    <t>SINAPI</t>
  </si>
  <si>
    <t xml:space="preserve">Alambrado para quadra poliesportiva, estruturado por tubos de aço galvanizado, (montantes com diametro 2", travessas e escoras com diâmetro 1 ¼), com tela de arame galvanizado, fio 14 bwg e malha quadrada 5x5cm, completo  </t>
  </si>
  <si>
    <t>24.02.100</t>
  </si>
  <si>
    <t>Portão tubular em tela de aço galvanizado até 2,50 m de altura,
completo</t>
  </si>
  <si>
    <t>33.11.050</t>
  </si>
  <si>
    <t>Esmalte à base água em superfície metálica, inclusive preparo</t>
  </si>
  <si>
    <t>34.02.020</t>
  </si>
  <si>
    <t>Plantio de grama batatais em placas (praças e áreas abertas)</t>
  </si>
  <si>
    <t xml:space="preserve">PISO INTERTRAVADO (ESCADA E CALÇADA), BANCOS, MESAS E LIXEIRAS </t>
  </si>
  <si>
    <t>3.1</t>
  </si>
  <si>
    <t>02.10.060</t>
  </si>
  <si>
    <t>Locação de vias, calçadas, tanques e lagoas</t>
  </si>
  <si>
    <t>3.2</t>
  </si>
  <si>
    <t xml:space="preserve">Escavação manual em solo de 1ª e 2ª categoria em vala ou cava até 1,5 m </t>
  </si>
  <si>
    <t>3.3</t>
  </si>
  <si>
    <t>3.4</t>
  </si>
  <si>
    <t>3.5</t>
  </si>
  <si>
    <t>3.6</t>
  </si>
  <si>
    <t>3.7</t>
  </si>
  <si>
    <t>3.8</t>
  </si>
  <si>
    <t>Execução de passeio em piso intertravado, com bloco retangular colorido de 20 x 10 cm, espessura 6 cm</t>
  </si>
  <si>
    <t>3.9</t>
  </si>
  <si>
    <t>24.03.320</t>
  </si>
  <si>
    <t>Corrimão tubular em aço galvanizado, diâmetro 2´</t>
  </si>
  <si>
    <t>3.10</t>
  </si>
  <si>
    <t>3.11</t>
  </si>
  <si>
    <t>35.04.020</t>
  </si>
  <si>
    <t>Banco contínuo em concreto vazado</t>
  </si>
  <si>
    <t>3.12</t>
  </si>
  <si>
    <t xml:space="preserve">SIURB </t>
  </si>
  <si>
    <t>18_12_02</t>
  </si>
  <si>
    <t>Conjunto mesa e bancos em concreto</t>
  </si>
  <si>
    <t>cj</t>
  </si>
  <si>
    <t>3.13</t>
  </si>
  <si>
    <t>35.20.050</t>
  </si>
  <si>
    <t>Conjunto de 4 lixeiras para coleta seletiva, com tampa basculante,
capacidade 50 litros</t>
  </si>
  <si>
    <t xml:space="preserve">VESTIÁRIOS E BANHEIROS </t>
  </si>
  <si>
    <t>4.1</t>
  </si>
  <si>
    <t>15.01.320</t>
  </si>
  <si>
    <t>Estrutura em terças para telhas perfil e material qualquer, exceto barro</t>
  </si>
  <si>
    <t>16.03.010</t>
  </si>
  <si>
    <t>Telhamento em cimento reforçado com fio sintético CRFS ‐ perfil
ondulado de 6 mm</t>
  </si>
  <si>
    <t>33.05.010</t>
  </si>
  <si>
    <t>Verniz fungicida para madeira</t>
  </si>
  <si>
    <t>03.02.040</t>
  </si>
  <si>
    <t>Demolição manual de alvenaria de elevação ou elemento vazado,
incluindo revestimento</t>
  </si>
  <si>
    <t>22.03.070</t>
  </si>
  <si>
    <t>Forro em lâmina de PVC</t>
  </si>
  <si>
    <t>14.04.210</t>
  </si>
  <si>
    <t>Alvenaria de bloco cerâmico de vedação de 14 cm</t>
  </si>
  <si>
    <t>14.20.010</t>
  </si>
  <si>
    <t xml:space="preserve">Pilaretes de concreto armado, completo </t>
  </si>
  <si>
    <t>17.02.220</t>
  </si>
  <si>
    <t>Reboco</t>
  </si>
  <si>
    <t>25.01.030</t>
  </si>
  <si>
    <t>Caixilho em alumínio basculante com vidro, linha comercial</t>
  </si>
  <si>
    <t>24.02.070</t>
  </si>
  <si>
    <t>Porta de ferro de abrir tipo veneziana, linha comercial</t>
  </si>
  <si>
    <t>24.02.450</t>
  </si>
  <si>
    <t>Grade de proteção para caixilhos</t>
  </si>
  <si>
    <t>17.01.020</t>
  </si>
  <si>
    <t xml:space="preserve">Argamassa de regularização e/ou proteção - 1cm </t>
  </si>
  <si>
    <t>Revestimento cerâmico para piso com placas tipo esmaltada extra de dimensões 35x35 cm aplicada em ambientes de área maior que 10 m² -  assentado com argamassa colante industrializada ACIII e rejuntamento</t>
  </si>
  <si>
    <t>Revestimento cerâmico para paredes internas com placas tipo esmaltada extra de dimensões 33x45 cm aplicadas em ambientes de área maior que 5m² na altura inteira das paredes, assentado com argamassa colante industrializada ACIII e rejuntamento.</t>
  </si>
  <si>
    <t>33.10.050</t>
  </si>
  <si>
    <t>Tinta acrílica em massa, inclusive preparo</t>
  </si>
  <si>
    <t xml:space="preserve">ELÉTRICA </t>
  </si>
  <si>
    <t>5.1</t>
  </si>
  <si>
    <t xml:space="preserve">MERCADO </t>
  </si>
  <si>
    <t xml:space="preserve">Poste padrão bifásico, subterrâneo, cabo de 16mm², disjuntor bipolar  de 63A - Fornecimento e Instalação completa </t>
  </si>
  <si>
    <t>5.2</t>
  </si>
  <si>
    <t>38.13.020</t>
  </si>
  <si>
    <t>Eletroduto corrugado em polietileno de alta densidade, DN= 50 mm,
com acessórios</t>
  </si>
  <si>
    <t>5.3</t>
  </si>
  <si>
    <t>39.21.060</t>
  </si>
  <si>
    <t>Cabo de cobre flexível de 16 mm², isolamento 0,6/1kV ‐ isolação HEPR
90°C</t>
  </si>
  <si>
    <t>5.4</t>
  </si>
  <si>
    <t>39.04.050</t>
  </si>
  <si>
    <t>Cabo de cobre nu, têmpera mole, classe 2, de 16 mm²</t>
  </si>
  <si>
    <t>5.5</t>
  </si>
  <si>
    <t>Quadro de distribuição de energia em chapa de aço galvanizado, de embutir, com barramento trifásico, para 18 disjuntores din 100a - fornecimento e instalação</t>
  </si>
  <si>
    <t>5.6</t>
  </si>
  <si>
    <t>37.13.600</t>
  </si>
  <si>
    <t>Disjuntor termomagnético, unipolar 127/220 V, corrente de 10 A até
30 A</t>
  </si>
  <si>
    <t>5.7</t>
  </si>
  <si>
    <t>37.13.630</t>
  </si>
  <si>
    <t>5.8</t>
  </si>
  <si>
    <t>38.19.030</t>
  </si>
  <si>
    <t>Eletroduto de PVC corrugado flexível leve, diâmetro externo de 25 mm</t>
  </si>
  <si>
    <t>5.9</t>
  </si>
  <si>
    <t>39.21.010</t>
  </si>
  <si>
    <t>Cabo de cobre flexível de 1,5 mm², isolamento 0,6/1kV ‐ isolação HEPR
90°C</t>
  </si>
  <si>
    <t>5.10</t>
  </si>
  <si>
    <t>39.21.020</t>
  </si>
  <si>
    <t>Cabo de cobre flexível de 2,5 mm², isolamento 0,6/1kV ‐ isolação HEPR
90°C</t>
  </si>
  <si>
    <t>5.11</t>
  </si>
  <si>
    <t>39.21.040</t>
  </si>
  <si>
    <t>Cabo de cobre flexível de 6 mm², isolamento 0,6/1kV ‐ isolação HEPR
90°C</t>
  </si>
  <si>
    <t>5.12</t>
  </si>
  <si>
    <t>40.07.010</t>
  </si>
  <si>
    <t>Caixa em PVC de 4´ x 2´</t>
  </si>
  <si>
    <t>5.13</t>
  </si>
  <si>
    <t>40.04.480</t>
  </si>
  <si>
    <t>Conjunto 1 interruptor simples e 1 tomada 2P+T de 10 A, completo</t>
  </si>
  <si>
    <t>5.14</t>
  </si>
  <si>
    <t>40.05.020</t>
  </si>
  <si>
    <t>Interruptor com 1 tecla simples e placa</t>
  </si>
  <si>
    <t>5.15</t>
  </si>
  <si>
    <t>40.20.120</t>
  </si>
  <si>
    <t>Placa de 4´ x 2´</t>
  </si>
  <si>
    <t>5.16</t>
  </si>
  <si>
    <t>41.20.080</t>
  </si>
  <si>
    <t xml:space="preserve">Plafon plástico e/ou PVC para acabamento de ponto de luz, com
soquete E‐27 </t>
  </si>
  <si>
    <t>5.17</t>
  </si>
  <si>
    <t>41.13.200</t>
  </si>
  <si>
    <t>Luminária blindada oval de sobrepor ou arandela</t>
  </si>
  <si>
    <t>5.18</t>
  </si>
  <si>
    <t>41.02.580</t>
  </si>
  <si>
    <t>Lâmpada LED 13,5W, com base E‐27, 1400 até 1510 lm</t>
  </si>
  <si>
    <t>38.13.016</t>
  </si>
  <si>
    <t>Eletroduto corrugado em polietileno de alta densidade, DN= 40 mm,
com acessórios</t>
  </si>
  <si>
    <t>39.21.030</t>
  </si>
  <si>
    <t>Cabo de cobre flexível de 4 mm², isolamento 0,6/1kV ‐ isolação HEPR
90°C</t>
  </si>
  <si>
    <t>SIURB</t>
  </si>
  <si>
    <t>09_05_68</t>
  </si>
  <si>
    <t>Caixa de passagem e tampa pré-moldadas em concreto, sem fundo,  20x20cm - Fornecimento e instalação completa</t>
  </si>
  <si>
    <t>Haste de aterramento, diâmetro 5/8", com 3 metros - fornecimento e instalação</t>
  </si>
  <si>
    <t>42.05.160</t>
  </si>
  <si>
    <t>Conector olhal cabo/haste de 5/8´</t>
  </si>
  <si>
    <t>Poste de concreto armado de seção duplo t, extensão de 9,00 m, resistência de 300 a 400 dan, tipo b ou d, com assentamento/engastamento de base concretada, com 1,00 m de concreto e 0,50 m de solo</t>
  </si>
  <si>
    <t>41.10.080</t>
  </si>
  <si>
    <t>Cruzeta reforçada em ferro galvanizado para fixação de duas
luminárias</t>
  </si>
  <si>
    <t>41.12.210</t>
  </si>
  <si>
    <t>Projetor LED modular, fluxo luminoso de 26294 lm, eficiência mínima
de 125 l/W ‐ 150 W/200 W</t>
  </si>
  <si>
    <t>Relé fotoelétrico para comando de iluminação externa 1000 w - fornecimento e instalação</t>
  </si>
  <si>
    <t xml:space="preserve">HIDROSSANITÁRIO </t>
  </si>
  <si>
    <t>6.1</t>
  </si>
  <si>
    <t>46.01.030</t>
  </si>
  <si>
    <t>Tubo de PVC rígido soldável marrom, DN= 32 mm, (1´), inclusive
conexões</t>
  </si>
  <si>
    <t>6.2</t>
  </si>
  <si>
    <t>46.01.020</t>
  </si>
  <si>
    <t>Tubo de PVC rígido soldável marrom, DN= 25 mm, (3/4´), inclusive
conexões</t>
  </si>
  <si>
    <t>6.3</t>
  </si>
  <si>
    <t>46.02.050</t>
  </si>
  <si>
    <t>Tubo de PVC rígido branco PxB com virola e anel de borracha, linha
esgoto série normal, DN= 50 mm, inclusive conexões</t>
  </si>
  <si>
    <t>6.4</t>
  </si>
  <si>
    <t>46.02.070</t>
  </si>
  <si>
    <t>Tubo de PVC rígido branco PxB com virola e anel de borracha, linha
esgoto série normal, DN= 100 mm, inclusive conexões</t>
  </si>
  <si>
    <t>6.5</t>
  </si>
  <si>
    <t>49.03.022</t>
  </si>
  <si>
    <t>Caixa de gordura premoldada com tampa ‐ capacidade 18 litros</t>
  </si>
  <si>
    <t>6.6</t>
  </si>
  <si>
    <t>49.01.030</t>
  </si>
  <si>
    <t>Caixa sifonada de PVC rígido de 150 x 150 x 50 mm, com grelha</t>
  </si>
  <si>
    <t>6.7</t>
  </si>
  <si>
    <t>47.02.020</t>
  </si>
  <si>
    <t>Registro de gaveta em latão fundido cromado com canopla, DN= 3/4´ ‐
linha especial</t>
  </si>
  <si>
    <t>6.8</t>
  </si>
  <si>
    <t>47.02.110</t>
  </si>
  <si>
    <t>Registro de pressão em latão fundido cromado com canopla, DN= 3/4´ ‐
linha especial</t>
  </si>
  <si>
    <t>6.9</t>
  </si>
  <si>
    <t>47.04.040</t>
  </si>
  <si>
    <t>Válvula de descarga com registro próprio, DN= 1 1/2´</t>
  </si>
  <si>
    <t xml:space="preserve">un </t>
  </si>
  <si>
    <t>6.10</t>
  </si>
  <si>
    <t>44.03.400</t>
  </si>
  <si>
    <t>Torneira curta com rosca para uso geral, em latão fundido cromado,
DN= 3/4´</t>
  </si>
  <si>
    <t>6.11</t>
  </si>
  <si>
    <t>44.03.315</t>
  </si>
  <si>
    <t>Torneira de mesa com bica móvel e alavanca</t>
  </si>
  <si>
    <t>6.12</t>
  </si>
  <si>
    <t>44.01.110</t>
  </si>
  <si>
    <t>Lavatório de louça com coluna</t>
  </si>
  <si>
    <t>6.13</t>
  </si>
  <si>
    <t>30.08.040</t>
  </si>
  <si>
    <t>Lavatório de louça para canto sem coluna para pessoas com
mobilidade reduzida</t>
  </si>
  <si>
    <t>6.14</t>
  </si>
  <si>
    <t>Tanque de mármore sintético com coluna, 22l ou equivalente fornecimento e instalação</t>
  </si>
  <si>
    <t>6.15</t>
  </si>
  <si>
    <t>Vaso sanitário sifonado com caixa acoplada louça branca – fornecimento e instalação</t>
  </si>
  <si>
    <t>6.16</t>
  </si>
  <si>
    <t>30.08.060</t>
  </si>
  <si>
    <t>Bacia sifonada de louça para pessoas com mobilidade reduzida ‐
capacidade de 6 litros</t>
  </si>
  <si>
    <t>6.17</t>
  </si>
  <si>
    <t>43.02.140</t>
  </si>
  <si>
    <t>Chuveiro elétrico de 5.500 W / 220 V em PVC</t>
  </si>
  <si>
    <t>6.18</t>
  </si>
  <si>
    <t>30.01.130</t>
  </si>
  <si>
    <t>Barra de proteção para lavatório, para pessoas com mobilidade
reduzida, em tubo de alumínio acabamento com pintura epóxi</t>
  </si>
  <si>
    <t>6.19</t>
  </si>
  <si>
    <t>30.01.080</t>
  </si>
  <si>
    <t>Barra de apoio reta, para pessoas com mobilidade reduzida, em tubo
de alumínio, comprimento de 800 mm, acabamento com pintura epóxi</t>
  </si>
  <si>
    <t>6.20</t>
  </si>
  <si>
    <t>30.01.010</t>
  </si>
  <si>
    <t>Barra de apoio reta, para pessoas com mobilidade reduzida, em tubo
de aço inoxidável de 1 1/2´</t>
  </si>
  <si>
    <t xml:space="preserve">SERVIÇOS FINAIS </t>
  </si>
  <si>
    <t>7.1</t>
  </si>
  <si>
    <t>55.01.020</t>
  </si>
  <si>
    <t>Limpeza final da obra</t>
  </si>
  <si>
    <t>7.2</t>
  </si>
  <si>
    <t>Limpeza com vassoura a seco (intertravado)</t>
  </si>
  <si>
    <t>SUB TOTAL</t>
  </si>
  <si>
    <t>SEM BDI</t>
  </si>
  <si>
    <t>COM BDI</t>
  </si>
  <si>
    <t>TOTAL</t>
  </si>
  <si>
    <t>CRONOGRAMA FÍSICO-FINANCEIRO</t>
  </si>
  <si>
    <r>
      <rPr>
        <b/>
        <sz val="12"/>
        <color rgb="FF000000"/>
        <rFont val="Arial"/>
        <charset val="134"/>
      </rPr>
      <t>OBRA:</t>
    </r>
    <r>
      <rPr>
        <sz val="12"/>
        <color rgb="FF000000"/>
        <rFont val="Arial"/>
        <charset val="134"/>
      </rPr>
      <t xml:space="preserve"> REFORMA E REVITALIZAÇÃO DO CAMPO DE FUTEBOL E VESTIÁRIOS/BANHEIROS DO BAIRRO SÃO MANOEL</t>
    </r>
  </si>
  <si>
    <t xml:space="preserve">BASE ORÇAMENTÁRIA - FONTES: </t>
  </si>
  <si>
    <r>
      <rPr>
        <b/>
        <sz val="12"/>
        <color rgb="FF000000"/>
        <rFont val="Arial"/>
        <charset val="134"/>
      </rPr>
      <t>PROPRIETÁRIO:</t>
    </r>
    <r>
      <rPr>
        <sz val="12"/>
        <color rgb="FF000000"/>
        <rFont val="Arial"/>
        <charset val="134"/>
      </rPr>
      <t xml:space="preserve"> PREFEITURA MUNICIPAL DE PILAR DO SUL-SP</t>
    </r>
  </si>
  <si>
    <t>PRAZO DA OBRA: 120 DIAS</t>
  </si>
  <si>
    <t>ITEM</t>
  </si>
  <si>
    <t>DESCRIMINAÇÃO</t>
  </si>
  <si>
    <t>ETAPA</t>
  </si>
  <si>
    <t>30 DIAS</t>
  </si>
  <si>
    <t>60 DIAS</t>
  </si>
  <si>
    <t>90 DIAS</t>
  </si>
  <si>
    <t>120 DIAS</t>
  </si>
  <si>
    <t>%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</si>
  <si>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</si>
  <si>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(R$)</t>
  </si>
  <si>
    <t>TOTAL (%)</t>
  </si>
  <si>
    <t>ACUMULADO (R$)</t>
  </si>
  <si>
    <t>ACUMULADO (%)</t>
  </si>
  <si>
    <r>
      <rPr>
        <b/>
        <sz val="10"/>
        <color rgb="FF000000"/>
        <rFont val="Arial"/>
        <charset val="134"/>
      </rPr>
      <t xml:space="preserve">OBS.: </t>
    </r>
    <r>
      <rPr>
        <sz val="10"/>
        <color rgb="FF000000"/>
        <rFont val="Arial"/>
        <charset val="134"/>
      </rPr>
      <t>OS PRAZOS DAS ETAPAS SERÃO CONSIDERADOS A PARTIR DA DATA DA ASSINATURA DA ORDEM DE SERVIÇO INICIAL EMITIDA  PELA PREFEITURA.</t>
    </r>
  </si>
  <si>
    <t>PREÇOS DE MERCADO - POSTE</t>
  </si>
  <si>
    <t xml:space="preserve">ORÇAMENTO 2 -  Comercial Jimenez  </t>
  </si>
  <si>
    <t xml:space="preserve">ORÇAMENTO 3 - Comercial Almeida </t>
  </si>
  <si>
    <t xml:space="preserve">ORÇAMENTO 1 -                              Elim Pré - moldados </t>
  </si>
  <si>
    <t xml:space="preserve">MEDIANA </t>
  </si>
  <si>
    <t>SEM BDI DE 25%</t>
  </si>
  <si>
    <t xml:space="preserve">POSTE PARA REFLETORES </t>
  </si>
  <si>
    <t xml:space="preserve">ITEM </t>
  </si>
  <si>
    <t xml:space="preserve">FONTE </t>
  </si>
  <si>
    <t xml:space="preserve">CÓDIGO </t>
  </si>
  <si>
    <t xml:space="preserve">MATERIAL E MÃO DE OBRA </t>
  </si>
  <si>
    <t xml:space="preserve">UNIDADE </t>
  </si>
  <si>
    <t xml:space="preserve">QUANTIDADE </t>
  </si>
  <si>
    <t xml:space="preserve">VALOR UNITÁRIO </t>
  </si>
  <si>
    <t xml:space="preserve">VALOR TOTAL </t>
  </si>
  <si>
    <t>POSTE DE CONCRETO ARMADO DE SECAO DUPLO T, EXTENSAO DE 9,00 M, RESISTENCIA DE 300 A 400 DAN, TIPO B OU D</t>
  </si>
  <si>
    <t xml:space="preserve">ASSENTAMENTO DE POSTE DE CONCRETO COM COMPRIMENTO NOMINAL DE 9 M, CARGA NOMINAL DE 300 DAN, ENGASTAMENTO BASE CONCRETADA COM 1 M DE CONCRETO E 0,5 M DE SOLO </t>
  </si>
  <si>
    <t xml:space="preserve">VALOR FINAL </t>
  </si>
  <si>
    <t xml:space="preserve">PREÇOS DE MERCADO - TRAVE </t>
  </si>
  <si>
    <t xml:space="preserve">MEDIANA S/ BDI </t>
  </si>
  <si>
    <t xml:space="preserve">TRAVES DE FUTEBOL </t>
  </si>
  <si>
    <t>Traves de Futebol Society, medindo 4,00 x 2,20m, construída em Tubos de Aço Carbono 3” Galvanizados, Pintura Automotiva Esmalte Sintético + Rede Oficial.</t>
  </si>
  <si>
    <t xml:space="preserve">par </t>
  </si>
  <si>
    <t>B.01.000.010139</t>
  </si>
  <si>
    <t>Pedreiro</t>
  </si>
  <si>
    <t>h</t>
  </si>
  <si>
    <t>B.01.000.010146</t>
  </si>
  <si>
    <t>Servente</t>
  </si>
  <si>
    <t xml:space="preserve">Traves de Futebol Society, medindo 4,00 x 2,20m, construída em Tubos de Aço Carbono 3” Galvanizados, Pintura Automotiva Esmalte Sintético + Rede Oficial. Fornecimento e instalação completa </t>
  </si>
  <si>
    <t>CRONOGRAMA FÍSICO - DESEMBOLSO E APLICAÇÃO DOS RECURSOS</t>
  </si>
  <si>
    <t>GOVERNO DO ESTADO DE SÃO PAULO</t>
  </si>
  <si>
    <t>MUNICÍPIO</t>
  </si>
  <si>
    <t>SECRETARIA DE GOVERNO E RELAÇÕES INSTITUCIONAIS</t>
  </si>
  <si>
    <t>Pilar do Sul</t>
  </si>
  <si>
    <t>OBRA: REFORMA E REVITALIZAÇÃO DO CAMPO DE FUTEBOL E VESTIÁRIOS/BANHEIROS DO BAIRRO SÃO MANOEL</t>
  </si>
  <si>
    <t>PRAZO PROPOSTO</t>
  </si>
  <si>
    <t xml:space="preserve">DATA BASE: </t>
  </si>
  <si>
    <t>INÍCIO:  Data da assinatura do convênio</t>
  </si>
  <si>
    <r>
      <rPr>
        <sz val="11"/>
        <color rgb="FF000000"/>
        <rFont val="Arial"/>
        <charset val="1"/>
      </rPr>
      <t xml:space="preserve">FINAL: </t>
    </r>
    <r>
      <rPr>
        <b/>
        <sz val="11"/>
        <color rgb="FF000000"/>
        <rFont val="Arial"/>
        <charset val="1"/>
      </rPr>
      <t>720</t>
    </r>
    <r>
      <rPr>
        <sz val="11"/>
        <color rgb="FF000000"/>
        <rFont val="Arial"/>
        <charset val="1"/>
      </rPr>
      <t xml:space="preserve"> dias a partir da data da assinatura do convênio</t>
    </r>
  </si>
  <si>
    <t>SERVIÇOS</t>
  </si>
  <si>
    <t>UNIDADE</t>
  </si>
  <si>
    <t>1ª ETAPA</t>
  </si>
  <si>
    <t>2ª ETAPA</t>
  </si>
  <si>
    <t>PERÍODO: 720 dias</t>
  </si>
  <si>
    <t>PERÍODO:</t>
  </si>
  <si>
    <t>PRAZO DE LIBERAÇÃO: Em até 30 dias após a ordem de serviço</t>
  </si>
  <si>
    <t>PRAZO DE EXECUÇÃO:690 dias</t>
  </si>
  <si>
    <t>PRAZO DE LIBERAÇÃO:</t>
  </si>
  <si>
    <t>PRAZO DE EXECUÇÃO:</t>
  </si>
  <si>
    <t>R$</t>
  </si>
  <si>
    <t xml:space="preserve">unidade </t>
  </si>
  <si>
    <t>RECURSOS ESTADUAIS</t>
  </si>
  <si>
    <t>RECURSOS PRÓPRIOS</t>
  </si>
  <si>
    <t xml:space="preserve">T O T A L </t>
  </si>
  <si>
    <t>META 2</t>
  </si>
  <si>
    <t>COMP.</t>
  </si>
  <si>
    <t xml:space="preserve">ORÇAMENTO 3 - JV ESPORTES </t>
  </si>
  <si>
    <t xml:space="preserve">ORÇAMENTO 1 - E QUADRAS </t>
  </si>
  <si>
    <t xml:space="preserve">ORÇAMENTO 2 - WINNER                               </t>
  </si>
  <si>
    <t>CDHU: VERSÃO 194 (DESONERADO) MAIO / 2024</t>
  </si>
  <si>
    <t>02.02.150</t>
  </si>
  <si>
    <t>Locação de container tipo depósito - área mínima de 13,80 m²</t>
  </si>
  <si>
    <t>02.01.180</t>
  </si>
  <si>
    <t>Banheiro químico modelo Standard, com manutenção conforme exigências da CETESB</t>
  </si>
  <si>
    <r>
      <t xml:space="preserve">OBRA: </t>
    </r>
    <r>
      <rPr>
        <sz val="14"/>
        <color rgb="FF000000"/>
        <rFont val="Arial"/>
        <family val="2"/>
      </rPr>
      <t>REFORMA E REVITALIZAÇÃO DO CAMPO DE FUTEBOL E VESTIÁRIOS/BANHEIROS DO BAIRRO SÃO MANOEL</t>
    </r>
  </si>
  <si>
    <r>
      <t xml:space="preserve">LOCAL: </t>
    </r>
    <r>
      <rPr>
        <sz val="14"/>
        <color rgb="FF000000"/>
        <rFont val="Arial"/>
        <family val="2"/>
      </rPr>
      <t>BAIRRO SÃO MANOEL - PILAR DO SUL/SP</t>
    </r>
  </si>
  <si>
    <r>
      <t xml:space="preserve">PROPRIETÁRIO: </t>
    </r>
    <r>
      <rPr>
        <sz val="14"/>
        <color rgb="FF000000"/>
        <rFont val="Arial"/>
        <family val="2"/>
      </rPr>
      <t>PREFEITURA MUNICIPAL DE PILAR DO SUL-SP</t>
    </r>
  </si>
  <si>
    <r>
      <t xml:space="preserve">&gt;&gt; Conforme projeto = </t>
    </r>
    <r>
      <rPr>
        <b/>
        <sz val="14"/>
        <color rgb="FF000000"/>
        <rFont val="Arial"/>
        <family val="2"/>
      </rPr>
      <t>01 conjunto (01 par)</t>
    </r>
  </si>
  <si>
    <r>
      <t xml:space="preserve">&gt;&gt; Placa nas dimensões = 2,40m x 1,20m = </t>
    </r>
    <r>
      <rPr>
        <b/>
        <sz val="14"/>
        <color rgb="FF000000"/>
        <rFont val="Arial"/>
        <family val="2"/>
      </rPr>
      <t>2,88m²</t>
    </r>
  </si>
  <si>
    <r>
      <t xml:space="preserve">&gt;&gt; Retirada dos postes existentes + Poste padrão = </t>
    </r>
    <r>
      <rPr>
        <b/>
        <sz val="14"/>
        <color rgb="FF000000"/>
        <rFont val="Arial"/>
        <family val="2"/>
      </rPr>
      <t>13 unidades</t>
    </r>
    <r>
      <rPr>
        <sz val="14"/>
        <color rgb="FF000000"/>
        <rFont val="Arial"/>
        <family val="2"/>
      </rPr>
      <t xml:space="preserve"> </t>
    </r>
  </si>
  <si>
    <r>
      <t xml:space="preserve">&gt;&gt; Retirada da caixa de medição existente = </t>
    </r>
    <r>
      <rPr>
        <b/>
        <sz val="14"/>
        <color rgb="FF000000"/>
        <rFont val="Arial"/>
        <family val="2"/>
      </rPr>
      <t>01 unidade</t>
    </r>
  </si>
  <si>
    <r>
      <t xml:space="preserve">&gt;&gt; Retirada da tela existente nos postes + janelas = </t>
    </r>
    <r>
      <rPr>
        <b/>
        <sz val="14"/>
        <color rgb="FF000000"/>
        <rFont val="Arial"/>
        <family val="2"/>
      </rPr>
      <t>225,00m²</t>
    </r>
  </si>
  <si>
    <r>
      <t xml:space="preserve">&gt;&gt; Retirada do telhamento do vestiário = 35,10m² x 1,05 (critério) = </t>
    </r>
    <r>
      <rPr>
        <b/>
        <sz val="14"/>
        <color rgb="FF000000"/>
        <rFont val="Arial"/>
        <family val="2"/>
      </rPr>
      <t>36,90m²</t>
    </r>
  </si>
  <si>
    <r>
      <t>&gt;&gt; Retirada da estrutura do telhado do vestiário = 9,00m x 3 peças =</t>
    </r>
    <r>
      <rPr>
        <b/>
        <sz val="14"/>
        <color rgb="FF000000"/>
        <rFont val="Arial"/>
        <family val="2"/>
      </rPr>
      <t xml:space="preserve"> 27,00m</t>
    </r>
  </si>
  <si>
    <r>
      <t xml:space="preserve">&gt;&gt; Retirada dos batentes (madeira) do vestiário = </t>
    </r>
    <r>
      <rPr>
        <b/>
        <sz val="14"/>
        <color rgb="FF000000"/>
        <rFont val="Arial"/>
        <family val="2"/>
      </rPr>
      <t>9,80m</t>
    </r>
  </si>
  <si>
    <r>
      <t xml:space="preserve">&gt;&gt; Retirada dos batentes (metálico) do vestiário =  </t>
    </r>
    <r>
      <rPr>
        <b/>
        <sz val="14"/>
        <color rgb="FF000000"/>
        <rFont val="Arial"/>
        <family val="2"/>
      </rPr>
      <t>9,70m</t>
    </r>
  </si>
  <si>
    <r>
      <t xml:space="preserve">&gt;&gt; Retirada das esquadrias metálicas do vestiário (janelas e grades) = </t>
    </r>
    <r>
      <rPr>
        <b/>
        <sz val="14"/>
        <color rgb="FF000000"/>
        <rFont val="Arial"/>
        <family val="2"/>
      </rPr>
      <t xml:space="preserve">5,44m² </t>
    </r>
  </si>
  <si>
    <r>
      <t xml:space="preserve">&gt;&gt; Demolição da escada = 0,60m x 1,20m x 0,10m x 5 degraus = </t>
    </r>
    <r>
      <rPr>
        <b/>
        <sz val="14"/>
        <color rgb="FF000000"/>
        <rFont val="Arial"/>
        <family val="2"/>
      </rPr>
      <t>0,36m³</t>
    </r>
  </si>
  <si>
    <r>
      <t xml:space="preserve">&gt;&gt; Retirada das traves = </t>
    </r>
    <r>
      <rPr>
        <b/>
        <sz val="14"/>
        <color rgb="FF000000"/>
        <rFont val="Arial"/>
        <family val="2"/>
      </rPr>
      <t>130,00 kg</t>
    </r>
    <r>
      <rPr>
        <sz val="14"/>
        <color rgb="FF000000"/>
        <rFont val="Arial"/>
        <family val="2"/>
      </rPr>
      <t xml:space="preserve"> </t>
    </r>
  </si>
  <si>
    <r>
      <t xml:space="preserve">&gt;&gt; Dreno maior = 0,40m x 0,40m x 36,50m = 5,84m³                                                                                     &gt;&gt; Dreno menor = 0,30m x 0,30m x 9,00m x 6 unidades = 4,86m³                                                   &gt;&gt; Viga baldrame =  (22,01m + 38,01m) x 2 = 120,04m x 0,26m x 0,33m = 10,29m³                             &gt;&gt; Após caixa = 0,50m x 0,50m x 15,00m = 3,75m³                                                                       &gt;&gt; Total = 5,84 + 4,86 + 10,29 + 3,75 = </t>
    </r>
    <r>
      <rPr>
        <b/>
        <sz val="14"/>
        <color rgb="FF000000"/>
        <rFont val="Arial"/>
        <family val="2"/>
      </rPr>
      <t>24,74m³</t>
    </r>
  </si>
  <si>
    <r>
      <t xml:space="preserve">&gt;&gt; Viga baldrame = 120,04m x 0,20m = </t>
    </r>
    <r>
      <rPr>
        <b/>
        <sz val="14"/>
        <color rgb="FF000000"/>
        <rFont val="Arial"/>
        <family val="2"/>
      </rPr>
      <t>24,00m²</t>
    </r>
  </si>
  <si>
    <r>
      <t xml:space="preserve">&gt;&gt; Dreno maior = 0,129m² x 36,50m = 4,71m³                                                                                       &gt;&gt; Dreno menor = 0,082m² x 9,00m x 6 unidades = 4,43m³                                                                &gt;&gt; Viga baldrame = 120,04m x 0,20m x 0,03 = 0,72m³                                                      &gt;&gt; Após a caixa = 0,153m² x 15,00m = 2,30m³                                                                                                                           &gt;&gt; Total = 4,71 + 4,43 + 0,72 + 2,30 = </t>
    </r>
    <r>
      <rPr>
        <b/>
        <sz val="14"/>
        <color rgb="FF000000"/>
        <rFont val="Arial"/>
        <family val="2"/>
      </rPr>
      <t>12,16m³</t>
    </r>
  </si>
  <si>
    <r>
      <t xml:space="preserve">&gt;&gt; Dreno maior + dreno menor + tubo após a caixa  = 1,60m x 36,50m = 58,40m² + 1,20m x 9,00m x 6 unidades = 64,80m² = + 1,80m x 15,00m = 27,00m² =  </t>
    </r>
    <r>
      <rPr>
        <b/>
        <sz val="14"/>
        <color rgb="FF000000"/>
        <rFont val="Arial"/>
        <family val="2"/>
      </rPr>
      <t>150,20m²</t>
    </r>
  </si>
  <si>
    <r>
      <t xml:space="preserve">&gt;&gt; Dreno menor = 9,00m x 6 unidades = </t>
    </r>
    <r>
      <rPr>
        <b/>
        <sz val="14"/>
        <color rgb="FF000000"/>
        <rFont val="Arial"/>
        <family val="2"/>
      </rPr>
      <t xml:space="preserve">54,00m </t>
    </r>
  </si>
  <si>
    <r>
      <t xml:space="preserve">&gt;&gt; Dreno maior = </t>
    </r>
    <r>
      <rPr>
        <b/>
        <sz val="14"/>
        <color rgb="FF000000"/>
        <rFont val="Arial"/>
        <family val="2"/>
      </rPr>
      <t xml:space="preserve">36,50m </t>
    </r>
  </si>
  <si>
    <r>
      <t xml:space="preserve">&gt;&gt; Conforme projeto = </t>
    </r>
    <r>
      <rPr>
        <b/>
        <sz val="14"/>
        <color rgb="FF000000"/>
        <rFont val="Arial"/>
        <family val="2"/>
      </rPr>
      <t xml:space="preserve">1,00 unidade </t>
    </r>
  </si>
  <si>
    <r>
      <t xml:space="preserve">&gt;&gt; Drenagem após a caixa = </t>
    </r>
    <r>
      <rPr>
        <b/>
        <sz val="14"/>
        <color rgb="FF000000"/>
        <rFont val="Arial"/>
        <family val="2"/>
      </rPr>
      <t xml:space="preserve">15,00m  </t>
    </r>
  </si>
  <si>
    <r>
      <t xml:space="preserve">&gt;&gt; Reaterro dos drenos/tubos = 15,00m x 0,50m x 0,50m = </t>
    </r>
    <r>
      <rPr>
        <b/>
        <sz val="14"/>
        <color rgb="FF000000"/>
        <rFont val="Arial"/>
        <family val="2"/>
      </rPr>
      <t>3,75m³</t>
    </r>
    <r>
      <rPr>
        <sz val="14"/>
        <color rgb="FF000000"/>
        <rFont val="Arial"/>
        <family val="2"/>
      </rPr>
      <t xml:space="preserve"> </t>
    </r>
  </si>
  <si>
    <r>
      <t xml:space="preserve">&gt;&gt; 48,00 unidades x 2,00m (profundidade) = </t>
    </r>
    <r>
      <rPr>
        <b/>
        <sz val="14"/>
        <color rgb="FF000000"/>
        <rFont val="Arial"/>
        <family val="2"/>
      </rPr>
      <t>96,00m</t>
    </r>
    <r>
      <rPr>
        <sz val="14"/>
        <color rgb="FF000000"/>
        <rFont val="Arial"/>
        <family val="2"/>
      </rPr>
      <t xml:space="preserve"> </t>
    </r>
  </si>
  <si>
    <r>
      <t xml:space="preserve">&gt;&gt; Viga baldrame = 120,04m x 0,33m x 2 lados = 79,22m² / 3 = </t>
    </r>
    <r>
      <rPr>
        <b/>
        <sz val="14"/>
        <color rgb="FF000000"/>
        <rFont val="Arial"/>
        <family val="2"/>
      </rPr>
      <t>26,40m²</t>
    </r>
    <r>
      <rPr>
        <sz val="14"/>
        <color rgb="FF000000"/>
        <rFont val="Arial"/>
        <family val="2"/>
      </rPr>
      <t xml:space="preserve"> (reaproveitamento 3x)                                                        </t>
    </r>
  </si>
  <si>
    <r>
      <t xml:space="preserve">&gt;&gt; Pilar = 0,20m x 0,40m x 48 unidades x 2 lados = 7,68m² / 2 = </t>
    </r>
    <r>
      <rPr>
        <b/>
        <sz val="14"/>
        <color rgb="FF000000"/>
        <rFont val="Arial"/>
        <family val="2"/>
      </rPr>
      <t>3,84m²</t>
    </r>
    <r>
      <rPr>
        <sz val="14"/>
        <color rgb="FF000000"/>
        <rFont val="Arial"/>
        <family val="2"/>
      </rPr>
      <t xml:space="preserve"> (reaproveitamento 2x) </t>
    </r>
  </si>
  <si>
    <r>
      <t>&gt;&gt; Viga baldrame = 4 barras x 120,04m = 480,16m x 0,617 kg/m = 296,25kg                             &gt;&gt; Viga (estribo) = 120,04m / 0,15m = 801,00 unidades x 0,82m = 656,82m x 0,245 kg/m = 160,92kg                                                                                                                                              &gt;&gt; Pilar = 4 barras x 0,40m x 48 unidades = 76,80m x 0,617 kg/m = 47,38kg                                         &gt;&gt; Pilar (estribo) = 0,40m x 48 unidades = 19,20m / 0,15m = 128 unidades x 0,62m = 79,36m x 0,245 kg/m = 19,44kg                                                                                                                                  &gt;&gt; Bloco canaleta = 2 barras x 115,04m = 230,08m x 0,395 kg/m = 90,88kg                                                                                                                                                        &gt;&gt; Total = 296,25 + 160,92 + 47,38 + 19,44 + 90,88 =</t>
    </r>
    <r>
      <rPr>
        <b/>
        <sz val="14"/>
        <color rgb="FF000000"/>
        <rFont val="Arial"/>
        <family val="2"/>
      </rPr>
      <t xml:space="preserve"> 614,87kg                                                                                                            </t>
    </r>
  </si>
  <si>
    <r>
      <t xml:space="preserve">&gt;&gt; Viga baldrame = 120,04m x 0,20m x 0,30m = 7,20m³                                                                &gt;&gt; Pilar = 0,20m x 0,20m x 0,40m x 48 unidades = 0,79m³                                                          &gt;&gt; Bloco canaleta = 0,13m x 0,15m x 115,04m = 2,24m³                                                                                  &gt;&gt; Total = 7,20 + 0,79 + 2,24 = </t>
    </r>
    <r>
      <rPr>
        <b/>
        <sz val="14"/>
        <color rgb="FF000000"/>
        <rFont val="Arial"/>
        <family val="2"/>
      </rPr>
      <t>10,23m³</t>
    </r>
  </si>
  <si>
    <r>
      <t xml:space="preserve">&gt;&gt; Viga baldrame = 120,04m x 0,20m x 0,30m = </t>
    </r>
    <r>
      <rPr>
        <b/>
        <sz val="14"/>
        <color rgb="FF000000"/>
        <rFont val="Arial"/>
        <family val="2"/>
      </rPr>
      <t>7,20m³</t>
    </r>
  </si>
  <si>
    <r>
      <t xml:space="preserve">&gt;&gt; Pilar = 0,20m x 0,20m x 0,40m x 48 unidades = 0,79m³                                                          &gt;&gt; Bloco canaleta = 0,13m x 0,15m x 115,04m = 2,24m³                                                                                  &gt;&gt; Total = 0,79 + 2,24 = </t>
    </r>
    <r>
      <rPr>
        <b/>
        <sz val="14"/>
        <color rgb="FF000000"/>
        <rFont val="Arial"/>
        <family val="2"/>
      </rPr>
      <t>3,03m³</t>
    </r>
  </si>
  <si>
    <r>
      <t xml:space="preserve">&gt;&gt; Mureta  (1 ª fiada normal  + 2º fiada de bloco canaleta ) =  115,04m x 0,40m = </t>
    </r>
    <r>
      <rPr>
        <b/>
        <sz val="14"/>
        <color rgb="FF000000"/>
        <rFont val="Arial"/>
        <family val="2"/>
      </rPr>
      <t xml:space="preserve">46,01m² </t>
    </r>
  </si>
  <si>
    <r>
      <t xml:space="preserve">&gt;&gt; Impermeabilização da viga baldrame = Laterais + face superior = 120,04m x 0,30m x  2 lados = 72,02m + 120,04m x 0,20m = 24,00m² = </t>
    </r>
    <r>
      <rPr>
        <b/>
        <sz val="14"/>
        <color rgb="FF000000"/>
        <rFont val="Arial"/>
        <family val="2"/>
      </rPr>
      <t xml:space="preserve">96,03m² </t>
    </r>
  </si>
  <si>
    <r>
      <t xml:space="preserve">&gt;&gt; Mureta = 115,04m x 0,40m x 2 lados + 115,04m x 0,20m = </t>
    </r>
    <r>
      <rPr>
        <b/>
        <sz val="14"/>
        <color rgb="FF000000"/>
        <rFont val="Arial"/>
        <family val="2"/>
      </rPr>
      <t xml:space="preserve">115,04m² </t>
    </r>
    <r>
      <rPr>
        <sz val="14"/>
        <color rgb="FF000000"/>
        <rFont val="Arial"/>
        <family val="2"/>
      </rPr>
      <t xml:space="preserve"> </t>
    </r>
  </si>
  <si>
    <r>
      <t xml:space="preserve">&gt;&gt; Mureta = 115,04m x 0,40m x 2 lados + 115,04m x 0,20m = 115,04m² x 0,01m = </t>
    </r>
    <r>
      <rPr>
        <b/>
        <sz val="14"/>
        <color rgb="FF000000"/>
        <rFont val="Arial"/>
        <family val="2"/>
      </rPr>
      <t>1,15m³</t>
    </r>
    <r>
      <rPr>
        <sz val="14"/>
        <color rgb="FF000000"/>
        <rFont val="Arial"/>
        <family val="2"/>
      </rPr>
      <t xml:space="preserve">   </t>
    </r>
  </si>
  <si>
    <r>
      <t xml:space="preserve">&gt;&gt; Alambrado = 120,04m x 3,70m = 444,15m² - 8,50m² (parte dos portões) = </t>
    </r>
    <r>
      <rPr>
        <b/>
        <sz val="14"/>
        <color rgb="FF000000"/>
        <rFont val="Arial"/>
        <family val="2"/>
      </rPr>
      <t xml:space="preserve">435,65m²   </t>
    </r>
  </si>
  <si>
    <r>
      <t xml:space="preserve">&gt;&gt; Portão = 2 unidades de 1,00m x 2,10m  + 1 unidade de 2,00m x 2,10m = </t>
    </r>
    <r>
      <rPr>
        <b/>
        <sz val="14"/>
        <color rgb="FF000000"/>
        <rFont val="Arial"/>
        <family val="2"/>
      </rPr>
      <t>8,40m²</t>
    </r>
  </si>
  <si>
    <r>
      <t xml:space="preserve">&gt;&gt; Pintura dos portões = </t>
    </r>
    <r>
      <rPr>
        <b/>
        <sz val="14"/>
        <color rgb="FF000000"/>
        <rFont val="Arial"/>
        <family val="2"/>
      </rPr>
      <t>8,40m²</t>
    </r>
  </si>
  <si>
    <r>
      <t xml:space="preserve">&gt;&gt; Conforme projeto = </t>
    </r>
    <r>
      <rPr>
        <b/>
        <sz val="14"/>
        <color rgb="FF000000"/>
        <rFont val="Arial"/>
        <family val="2"/>
      </rPr>
      <t xml:space="preserve">48,70m² </t>
    </r>
  </si>
  <si>
    <r>
      <t xml:space="preserve">&gt;&gt; Área do piso intertravado + contenção lateral (largura de 1,50m) = </t>
    </r>
    <r>
      <rPr>
        <b/>
        <sz val="14"/>
        <color rgb="FF000000"/>
        <rFont val="Arial"/>
        <family val="2"/>
      </rPr>
      <t xml:space="preserve">311,49m² </t>
    </r>
  </si>
  <si>
    <r>
      <t xml:space="preserve">&gt;&gt; Escavação para execução do piso intertravado = 311,49m² x 0,17m = </t>
    </r>
    <r>
      <rPr>
        <b/>
        <sz val="14"/>
        <color rgb="FF000000"/>
        <rFont val="Arial"/>
        <family val="2"/>
      </rPr>
      <t xml:space="preserve">52,95m³ </t>
    </r>
  </si>
  <si>
    <r>
      <t xml:space="preserve">&gt;&gt; Regularização = </t>
    </r>
    <r>
      <rPr>
        <b/>
        <sz val="14"/>
        <color rgb="FF000000"/>
        <rFont val="Arial"/>
        <family val="2"/>
      </rPr>
      <t xml:space="preserve">311,49m² </t>
    </r>
  </si>
  <si>
    <r>
      <t xml:space="preserve">&gt;&gt; Execução da contenção do piso intertravado (forma) = 312,66m x 0,17m = 53,15m² / 3 = </t>
    </r>
    <r>
      <rPr>
        <b/>
        <sz val="14"/>
        <color rgb="FF000000"/>
        <rFont val="Arial"/>
        <family val="2"/>
      </rPr>
      <t>17,71m²</t>
    </r>
    <r>
      <rPr>
        <sz val="14"/>
        <color rgb="FF000000"/>
        <rFont val="Arial"/>
        <family val="2"/>
      </rPr>
      <t xml:space="preserve"> (reaproveitamento 3x)</t>
    </r>
  </si>
  <si>
    <r>
      <t xml:space="preserve">&gt;&gt; Execução da contenção do piso intertravado ("vigas laterais") + contenção dos degraus  = 312,66m x 0,10m x 0,14m = 4,38m³  + 1,40m x 0,32m x 0,10m x 7 degraus = 0,31m³ = </t>
    </r>
    <r>
      <rPr>
        <b/>
        <sz val="14"/>
        <color rgb="FF000000"/>
        <rFont val="Arial"/>
        <family val="2"/>
      </rPr>
      <t xml:space="preserve">4,69m³  </t>
    </r>
  </si>
  <si>
    <r>
      <t xml:space="preserve">&gt;&gt; Lastro = 311,49m² x 0,06m = </t>
    </r>
    <r>
      <rPr>
        <b/>
        <sz val="14"/>
        <color rgb="FF000000"/>
        <rFont val="Arial"/>
        <family val="2"/>
      </rPr>
      <t>18,68m³</t>
    </r>
  </si>
  <si>
    <r>
      <t xml:space="preserve">&gt;&gt; Execução do intertravado = </t>
    </r>
    <r>
      <rPr>
        <b/>
        <sz val="14"/>
        <color rgb="FF000000"/>
        <rFont val="Arial"/>
        <family val="2"/>
      </rPr>
      <t xml:space="preserve">280,58m² </t>
    </r>
  </si>
  <si>
    <r>
      <t xml:space="preserve">&gt;&gt; Corrimão + montantes (conforme projeto) = 2,18m x 3 peças x 2 lados + 0,92m x 3 peças x 2 lados = </t>
    </r>
    <r>
      <rPr>
        <b/>
        <sz val="14"/>
        <color rgb="FF000000"/>
        <rFont val="Arial"/>
        <family val="2"/>
      </rPr>
      <t>18,60m</t>
    </r>
  </si>
  <si>
    <r>
      <t xml:space="preserve">&gt;&gt; Pintura do corrimão + montantes = 18,60m x 2 (critério) = </t>
    </r>
    <r>
      <rPr>
        <b/>
        <sz val="14"/>
        <color rgb="FF000000"/>
        <rFont val="Arial"/>
        <family val="2"/>
      </rPr>
      <t xml:space="preserve">37,20m² </t>
    </r>
  </si>
  <si>
    <r>
      <t xml:space="preserve">&gt;&gt; Bancos = 08 unidades x 1,50m = </t>
    </r>
    <r>
      <rPr>
        <b/>
        <sz val="14"/>
        <color rgb="FF000000"/>
        <rFont val="Arial"/>
        <family val="2"/>
      </rPr>
      <t xml:space="preserve">12,00m </t>
    </r>
  </si>
  <si>
    <r>
      <t xml:space="preserve">&gt;&gt; </t>
    </r>
    <r>
      <rPr>
        <b/>
        <sz val="14"/>
        <color rgb="FF000000"/>
        <rFont val="Arial"/>
        <family val="2"/>
      </rPr>
      <t>04 conjuntos</t>
    </r>
    <r>
      <rPr>
        <sz val="14"/>
        <color rgb="FF000000"/>
        <rFont val="Arial"/>
        <family val="2"/>
      </rPr>
      <t xml:space="preserve"> </t>
    </r>
  </si>
  <si>
    <r>
      <t xml:space="preserve">&gt;&gt; </t>
    </r>
    <r>
      <rPr>
        <b/>
        <sz val="14"/>
        <color rgb="FF000000"/>
        <rFont val="Arial"/>
        <family val="2"/>
      </rPr>
      <t>04 unidades</t>
    </r>
  </si>
  <si>
    <r>
      <t xml:space="preserve">&gt;&gt; Execução da estrutura do telhado = 8,50m x 3,90m = </t>
    </r>
    <r>
      <rPr>
        <b/>
        <sz val="14"/>
        <color rgb="FF000000"/>
        <rFont val="Arial"/>
        <family val="2"/>
      </rPr>
      <t xml:space="preserve">33,15m²  </t>
    </r>
  </si>
  <si>
    <r>
      <t xml:space="preserve">&gt;&gt; Execução do telhamento = 8,50m x 3,90m = </t>
    </r>
    <r>
      <rPr>
        <b/>
        <sz val="14"/>
        <color rgb="FF000000"/>
        <rFont val="Arial"/>
        <family val="2"/>
      </rPr>
      <t xml:space="preserve">33,15m²  </t>
    </r>
  </si>
  <si>
    <r>
      <t xml:space="preserve">&gt;&gt; Estrutura do telhado = </t>
    </r>
    <r>
      <rPr>
        <b/>
        <sz val="14"/>
        <color rgb="FF000000"/>
        <rFont val="Arial"/>
        <family val="2"/>
      </rPr>
      <t xml:space="preserve">33,15m² </t>
    </r>
  </si>
  <si>
    <r>
      <t xml:space="preserve">&gt;&gt; Demolição da parede existente, para execução do banheiro acessível = 14,18m² x 0,15m = </t>
    </r>
    <r>
      <rPr>
        <b/>
        <sz val="14"/>
        <color rgb="FF000000"/>
        <rFont val="Arial"/>
        <family val="2"/>
      </rPr>
      <t>2,13m³</t>
    </r>
  </si>
  <si>
    <r>
      <t xml:space="preserve">&gt;&gt; Vestiário + banheiros = </t>
    </r>
    <r>
      <rPr>
        <b/>
        <sz val="14"/>
        <color rgb="FF000000"/>
        <rFont val="Arial"/>
        <family val="2"/>
      </rPr>
      <t>22,30m²</t>
    </r>
  </si>
  <si>
    <r>
      <t xml:space="preserve">&gt;&gt; Parede divisória do vestiário/banheiros = </t>
    </r>
    <r>
      <rPr>
        <b/>
        <sz val="14"/>
        <color rgb="FF000000"/>
        <rFont val="Arial"/>
        <family val="2"/>
      </rPr>
      <t>25,54m²</t>
    </r>
  </si>
  <si>
    <r>
      <t xml:space="preserve">&gt;&gt; Brocas = 6 unidades x 1,50m = </t>
    </r>
    <r>
      <rPr>
        <b/>
        <sz val="14"/>
        <color rgb="FF000000"/>
        <rFont val="Arial"/>
        <family val="2"/>
      </rPr>
      <t xml:space="preserve">9,00m </t>
    </r>
  </si>
  <si>
    <r>
      <t xml:space="preserve">&gt;&gt; Pilaretes da parede divisória do vestiário/banheiros = 0,15m x 0,26m x 3,00m x 6 unidades = </t>
    </r>
    <r>
      <rPr>
        <b/>
        <sz val="14"/>
        <color rgb="FF000000"/>
        <rFont val="Arial"/>
        <family val="2"/>
      </rPr>
      <t>0,70m³</t>
    </r>
  </si>
  <si>
    <r>
      <t xml:space="preserve">&gt;&gt; Área interna + área externa = 120,84m² + 60,80m² = </t>
    </r>
    <r>
      <rPr>
        <b/>
        <sz val="14"/>
        <color rgb="FF000000"/>
        <rFont val="Arial"/>
        <family val="2"/>
      </rPr>
      <t>181,64m²</t>
    </r>
  </si>
  <si>
    <r>
      <t xml:space="preserve">&gt;&gt; Janelas = 5 unidades de 0,50m x 0,50m = </t>
    </r>
    <r>
      <rPr>
        <b/>
        <sz val="14"/>
        <color rgb="FF000000"/>
        <rFont val="Arial"/>
        <family val="2"/>
      </rPr>
      <t>1,25m²</t>
    </r>
  </si>
  <si>
    <r>
      <t xml:space="preserve">&gt;&gt; Portas do vestiário + banheiro acessível = 2 unidades de 0,70m x 2,10m + 1 unidade de 0,90m x 2,10m = </t>
    </r>
    <r>
      <rPr>
        <b/>
        <sz val="14"/>
        <color rgb="FF000000"/>
        <rFont val="Arial"/>
        <family val="2"/>
      </rPr>
      <t>4,83m²</t>
    </r>
  </si>
  <si>
    <r>
      <t xml:space="preserve">&gt;&gt; Grade em todas as janelas = </t>
    </r>
    <r>
      <rPr>
        <b/>
        <sz val="14"/>
        <color rgb="FF000000"/>
        <rFont val="Arial"/>
        <family val="2"/>
      </rPr>
      <t>2,45m²</t>
    </r>
  </si>
  <si>
    <r>
      <t xml:space="preserve">&gt;&gt; Portas do banheiro, vestiário e grades das janelas = 0,65m x 2,10m x 2 unidades + 0,90m x 2,10m + 0,70m x 2,10m x 2 unidades + 2,45m² = 10,01m² x 2 (critério) = </t>
    </r>
    <r>
      <rPr>
        <b/>
        <sz val="14"/>
        <color rgb="FF000000"/>
        <rFont val="Arial"/>
        <family val="2"/>
      </rPr>
      <t xml:space="preserve">20,02m² </t>
    </r>
  </si>
  <si>
    <r>
      <t xml:space="preserve">&gt;&gt; Regularização do contrapiso existente (vestiário + banheiro) = 22,30m² x 0,01m = </t>
    </r>
    <r>
      <rPr>
        <b/>
        <sz val="14"/>
        <color rgb="FF000000"/>
        <rFont val="Arial"/>
        <family val="2"/>
      </rPr>
      <t xml:space="preserve">0,22m³ </t>
    </r>
  </si>
  <si>
    <r>
      <t xml:space="preserve">&gt;&gt; Todas as paredes internas até a altura do forro (vestiário + banheiro) = </t>
    </r>
    <r>
      <rPr>
        <b/>
        <sz val="14"/>
        <color rgb="FF000000"/>
        <rFont val="Arial"/>
        <family val="2"/>
      </rPr>
      <t>96,31m²</t>
    </r>
  </si>
  <si>
    <r>
      <t xml:space="preserve">&gt;&gt; Paredes externas = </t>
    </r>
    <r>
      <rPr>
        <b/>
        <sz val="14"/>
        <color rgb="FF000000"/>
        <rFont val="Arial"/>
        <family val="2"/>
      </rPr>
      <t xml:space="preserve">60,80m² </t>
    </r>
  </si>
  <si>
    <r>
      <t xml:space="preserve">&gt;&gt; Poste padrão = </t>
    </r>
    <r>
      <rPr>
        <b/>
        <sz val="14"/>
        <color rgb="FF000000"/>
        <rFont val="Arial"/>
        <family val="2"/>
      </rPr>
      <t xml:space="preserve">01 unidade </t>
    </r>
  </si>
  <si>
    <r>
      <t xml:space="preserve">&gt;&gt; Poste padrão até o quadro de distribuição = </t>
    </r>
    <r>
      <rPr>
        <b/>
        <sz val="14"/>
        <color rgb="FF000000"/>
        <rFont val="Arial"/>
        <family val="2"/>
      </rPr>
      <t xml:space="preserve">15,00m </t>
    </r>
  </si>
  <si>
    <r>
      <t xml:space="preserve">&gt;&gt; Poste padrão até o quadro de distribuição (3 cabos) = 15,00m x 3 cabos = </t>
    </r>
    <r>
      <rPr>
        <b/>
        <sz val="14"/>
        <color rgb="FF000000"/>
        <rFont val="Arial"/>
        <family val="2"/>
      </rPr>
      <t>45,00m</t>
    </r>
    <r>
      <rPr>
        <sz val="14"/>
        <color rgb="FF000000"/>
        <rFont val="Arial"/>
        <family val="2"/>
      </rPr>
      <t xml:space="preserve">  </t>
    </r>
  </si>
  <si>
    <r>
      <t xml:space="preserve">&gt;&gt; Poste padrão até o quadro/caixas de aterramento (iluminação do campo) = </t>
    </r>
    <r>
      <rPr>
        <b/>
        <sz val="14"/>
        <color rgb="FF000000"/>
        <rFont val="Arial"/>
        <family val="2"/>
      </rPr>
      <t xml:space="preserve">160,00m </t>
    </r>
    <r>
      <rPr>
        <sz val="14"/>
        <color rgb="FF000000"/>
        <rFont val="Arial"/>
        <family val="2"/>
      </rPr>
      <t xml:space="preserve">  </t>
    </r>
  </si>
  <si>
    <r>
      <t xml:space="preserve">&gt;&gt; Conforme projeto = </t>
    </r>
    <r>
      <rPr>
        <b/>
        <sz val="14"/>
        <color rgb="FF000000"/>
        <rFont val="Arial"/>
        <family val="2"/>
      </rPr>
      <t xml:space="preserve">1 unidade </t>
    </r>
  </si>
  <si>
    <r>
      <t xml:space="preserve">&gt;&gt; </t>
    </r>
    <r>
      <rPr>
        <b/>
        <sz val="14"/>
        <color rgb="FF000000"/>
        <rFont val="Arial"/>
        <family val="2"/>
      </rPr>
      <t>1 unidade</t>
    </r>
    <r>
      <rPr>
        <sz val="14"/>
        <color rgb="FF000000"/>
        <rFont val="Arial"/>
        <family val="2"/>
      </rPr>
      <t xml:space="preserve"> (16A)</t>
    </r>
  </si>
  <si>
    <r>
      <t xml:space="preserve">&gt;&gt; </t>
    </r>
    <r>
      <rPr>
        <b/>
        <sz val="14"/>
        <color rgb="FF000000"/>
        <rFont val="Arial"/>
        <family val="2"/>
      </rPr>
      <t>06 unidades</t>
    </r>
    <r>
      <rPr>
        <sz val="14"/>
        <color rgb="FF000000"/>
        <rFont val="Arial"/>
        <family val="2"/>
      </rPr>
      <t xml:space="preserve"> (02 de 20A + 02 de 25A + 02 de 40A)</t>
    </r>
  </si>
  <si>
    <r>
      <t xml:space="preserve">&gt;&gt; Para distribuição interna = </t>
    </r>
    <r>
      <rPr>
        <b/>
        <sz val="14"/>
        <color rgb="FF000000"/>
        <rFont val="Arial"/>
        <family val="2"/>
      </rPr>
      <t xml:space="preserve">50,00m </t>
    </r>
  </si>
  <si>
    <r>
      <t xml:space="preserve">&gt;&gt; Para distribuição interna do vestiário/banheiro = </t>
    </r>
    <r>
      <rPr>
        <b/>
        <sz val="14"/>
        <color rgb="FF000000"/>
        <rFont val="Arial"/>
        <family val="2"/>
      </rPr>
      <t xml:space="preserve">200,00m </t>
    </r>
  </si>
  <si>
    <r>
      <t xml:space="preserve">&gt;&gt; Para ligação do chuveiro = 7,00m x 3 cabos x 2 chuveiros = </t>
    </r>
    <r>
      <rPr>
        <b/>
        <sz val="14"/>
        <color rgb="FF000000"/>
        <rFont val="Arial"/>
        <family val="2"/>
      </rPr>
      <t xml:space="preserve">42,00m </t>
    </r>
  </si>
  <si>
    <r>
      <t xml:space="preserve">&gt;&gt; Área interna + externa = </t>
    </r>
    <r>
      <rPr>
        <b/>
        <sz val="14"/>
        <color rgb="FF000000"/>
        <rFont val="Arial"/>
        <family val="2"/>
      </rPr>
      <t xml:space="preserve">10 unidades </t>
    </r>
  </si>
  <si>
    <r>
      <t xml:space="preserve">&gt;&gt; Para utilização nos vestiários = </t>
    </r>
    <r>
      <rPr>
        <b/>
        <sz val="14"/>
        <color rgb="FF000000"/>
        <rFont val="Arial"/>
        <family val="2"/>
      </rPr>
      <t xml:space="preserve">02 unidades </t>
    </r>
  </si>
  <si>
    <r>
      <t xml:space="preserve">&gt;&gt; Para utilização nos banheiros = </t>
    </r>
    <r>
      <rPr>
        <b/>
        <sz val="14"/>
        <color rgb="FF000000"/>
        <rFont val="Arial"/>
        <family val="2"/>
      </rPr>
      <t xml:space="preserve">03 unidades </t>
    </r>
  </si>
  <si>
    <r>
      <t xml:space="preserve">&gt;&gt; Placas com furo = chuveiro + lúminária externa  = </t>
    </r>
    <r>
      <rPr>
        <b/>
        <sz val="14"/>
        <color rgb="FF000000"/>
        <rFont val="Arial"/>
        <family val="2"/>
      </rPr>
      <t xml:space="preserve">05 unidades </t>
    </r>
  </si>
  <si>
    <r>
      <t xml:space="preserve">&gt;&gt; Vestiário + banheiros = </t>
    </r>
    <r>
      <rPr>
        <b/>
        <sz val="14"/>
        <color rgb="FF000000"/>
        <rFont val="Arial"/>
        <family val="2"/>
      </rPr>
      <t>07 unidades</t>
    </r>
  </si>
  <si>
    <r>
      <t xml:space="preserve">&gt;&gt; Área externa do vestiário/banheiro = </t>
    </r>
    <r>
      <rPr>
        <b/>
        <sz val="14"/>
        <color rgb="FF000000"/>
        <rFont val="Arial"/>
        <family val="2"/>
      </rPr>
      <t xml:space="preserve">03 unidades </t>
    </r>
  </si>
  <si>
    <r>
      <t xml:space="preserve">&gt;&gt; Poste padrão até as caixas de aterramento (iluminação do campo) = </t>
    </r>
    <r>
      <rPr>
        <b/>
        <sz val="14"/>
        <color rgb="FF000000"/>
        <rFont val="Arial"/>
        <family val="2"/>
      </rPr>
      <t xml:space="preserve">160,00m   </t>
    </r>
  </si>
  <si>
    <r>
      <t xml:space="preserve">&gt;&gt; Quadro até refletores (iluminação do campo) = 160,00m x 2 cabos = 320,00m + 9,00m x 2 cabos x 6 postes = </t>
    </r>
    <r>
      <rPr>
        <b/>
        <sz val="14"/>
        <color rgb="FF000000"/>
        <rFont val="Arial"/>
        <family val="2"/>
      </rPr>
      <t xml:space="preserve">428,00m  </t>
    </r>
  </si>
  <si>
    <r>
      <t xml:space="preserve">&gt;&gt; Conforme projeto = </t>
    </r>
    <r>
      <rPr>
        <b/>
        <sz val="14"/>
        <color rgb="FF000000"/>
        <rFont val="Arial"/>
        <family val="2"/>
      </rPr>
      <t xml:space="preserve">06 unidades </t>
    </r>
  </si>
  <si>
    <r>
      <t xml:space="preserve">&gt;&gt; Conforme projeto = </t>
    </r>
    <r>
      <rPr>
        <b/>
        <sz val="14"/>
        <color rgb="FF000000"/>
        <rFont val="Arial"/>
        <family val="2"/>
      </rPr>
      <t xml:space="preserve">12 unidades </t>
    </r>
  </si>
  <si>
    <r>
      <t xml:space="preserve">&gt;&gt; Conforme projeto (campo + iluminação externa do vestiário) = </t>
    </r>
    <r>
      <rPr>
        <b/>
        <sz val="14"/>
        <color rgb="FF000000"/>
        <rFont val="Arial"/>
        <family val="2"/>
      </rPr>
      <t xml:space="preserve">15 unidades </t>
    </r>
  </si>
  <si>
    <r>
      <t xml:space="preserve">&gt;&gt; Para atendimento do hidrômetro até o vestiário + distribuição interna = </t>
    </r>
    <r>
      <rPr>
        <b/>
        <sz val="14"/>
        <color rgb="FF000000"/>
        <rFont val="Arial"/>
        <family val="2"/>
      </rPr>
      <t xml:space="preserve">66,00m </t>
    </r>
  </si>
  <si>
    <r>
      <t xml:space="preserve">&gt;&gt; Para atendimento interno = </t>
    </r>
    <r>
      <rPr>
        <b/>
        <sz val="14"/>
        <color rgb="FF000000"/>
        <rFont val="Arial"/>
        <family val="2"/>
      </rPr>
      <t xml:space="preserve">3,00m </t>
    </r>
  </si>
  <si>
    <r>
      <t xml:space="preserve">&gt;&gt; Conforme projeto = </t>
    </r>
    <r>
      <rPr>
        <b/>
        <sz val="14"/>
        <color rgb="FF000000"/>
        <rFont val="Arial"/>
        <family val="2"/>
      </rPr>
      <t xml:space="preserve">24,00m </t>
    </r>
  </si>
  <si>
    <r>
      <t xml:space="preserve">&gt;&gt; Conforme projeto = </t>
    </r>
    <r>
      <rPr>
        <b/>
        <sz val="14"/>
        <color rgb="FF000000"/>
        <rFont val="Arial"/>
        <family val="2"/>
      </rPr>
      <t xml:space="preserve">02 unidades </t>
    </r>
  </si>
  <si>
    <r>
      <t xml:space="preserve">&gt;&gt; Conforme projeto = </t>
    </r>
    <r>
      <rPr>
        <b/>
        <sz val="14"/>
        <color rgb="FF000000"/>
        <rFont val="Arial"/>
        <family val="2"/>
      </rPr>
      <t xml:space="preserve">05 unidades </t>
    </r>
  </si>
  <si>
    <r>
      <t xml:space="preserve">&gt;&gt; Conforme projeto = </t>
    </r>
    <r>
      <rPr>
        <b/>
        <sz val="14"/>
        <color rgb="FF000000"/>
        <rFont val="Arial"/>
        <family val="2"/>
      </rPr>
      <t xml:space="preserve">01 unidade </t>
    </r>
  </si>
  <si>
    <r>
      <t xml:space="preserve">&gt;&gt; Conforme projeto = </t>
    </r>
    <r>
      <rPr>
        <b/>
        <sz val="14"/>
        <color rgb="FF000000"/>
        <rFont val="Arial"/>
        <family val="2"/>
      </rPr>
      <t>03 unidades</t>
    </r>
    <r>
      <rPr>
        <sz val="14"/>
        <color rgb="FF000000"/>
        <rFont val="Arial"/>
        <family val="2"/>
      </rPr>
      <t xml:space="preserve"> </t>
    </r>
  </si>
  <si>
    <r>
      <t xml:space="preserve">&gt;&gt; Barras horizontais = </t>
    </r>
    <r>
      <rPr>
        <b/>
        <sz val="14"/>
        <color rgb="FF000000"/>
        <rFont val="Arial"/>
        <family val="2"/>
      </rPr>
      <t xml:space="preserve">02 unidades </t>
    </r>
  </si>
  <si>
    <r>
      <t xml:space="preserve">&gt;&gt; Barra vertical = </t>
    </r>
    <r>
      <rPr>
        <b/>
        <sz val="14"/>
        <color rgb="FF000000"/>
        <rFont val="Arial"/>
        <family val="2"/>
      </rPr>
      <t xml:space="preserve">01 unidade de 0,70m </t>
    </r>
  </si>
  <si>
    <r>
      <t xml:space="preserve">&gt;&gt; Área de intervenção = Vestiário/banheiro = 8,00m x 3,40m = </t>
    </r>
    <r>
      <rPr>
        <b/>
        <sz val="14"/>
        <color rgb="FF000000"/>
        <rFont val="Arial"/>
        <family val="2"/>
      </rPr>
      <t>27,20m²</t>
    </r>
    <r>
      <rPr>
        <sz val="14"/>
        <color rgb="FF000000"/>
        <rFont val="Arial"/>
        <family val="2"/>
      </rPr>
      <t xml:space="preserve"> </t>
    </r>
  </si>
  <si>
    <r>
      <t xml:space="preserve">&gt;&gt; Área de intervenção = Intertravado = </t>
    </r>
    <r>
      <rPr>
        <b/>
        <sz val="14"/>
        <color rgb="FF000000"/>
        <rFont val="Arial"/>
        <family val="2"/>
      </rPr>
      <t xml:space="preserve">311,49m² </t>
    </r>
  </si>
  <si>
    <t>UND x MES</t>
  </si>
  <si>
    <t>&gt;&gt; Apenas 1  banheiro, locação para 4 meses de obra</t>
  </si>
  <si>
    <t>&gt;&gt; Apenas 1  container, locação para 4 meses de obra</t>
  </si>
  <si>
    <t>SINAPI: MAIO/2024 (DESONERADO)</t>
  </si>
  <si>
    <t>PILAR DO SUL-SP, 28 DE JUNHO DE 2024</t>
  </si>
  <si>
    <t>Alvenaria de bloco de concreto de vedação de 19 x 19 x 39 cm ‐ classe C</t>
  </si>
  <si>
    <t>Disjuntor termomagnético, bipolar 220/380 V, corrente de 10 A até 50 A</t>
  </si>
  <si>
    <t>CDHU: 194 (DESONERADO)</t>
  </si>
  <si>
    <t xml:space="preserve">LEIS SOCIAIS: 97,78%  </t>
  </si>
  <si>
    <r>
      <rPr>
        <b/>
        <sz val="12"/>
        <color rgb="FF000000"/>
        <rFont val="Arial"/>
        <charset val="134"/>
      </rPr>
      <t>LOCAL:</t>
    </r>
    <r>
      <rPr>
        <sz val="12"/>
        <color rgb="FF000000"/>
        <rFont val="Arial"/>
        <charset val="134"/>
      </rPr>
      <t xml:space="preserve"> BAIRRO SÃO MANOEL - PILAR DO SUL-SP</t>
    </r>
  </si>
  <si>
    <t>Administração local</t>
  </si>
  <si>
    <t>Preço total (Com BDI)</t>
  </si>
  <si>
    <t>ENGENHEIRO CIVIL DE OBRA JUNIOR COM ENCARGOS COMPLEMENTARES</t>
  </si>
  <si>
    <t>H</t>
  </si>
  <si>
    <t>FONTE</t>
  </si>
  <si>
    <t>CÓDIGO</t>
  </si>
  <si>
    <t>DESCRIÇÃO</t>
  </si>
  <si>
    <t>CUSTO UNIT.</t>
  </si>
  <si>
    <t>QUANT.</t>
  </si>
  <si>
    <t>ADMINISTRAÇÃO LOCAL</t>
  </si>
  <si>
    <t>4 meses</t>
  </si>
  <si>
    <t>4h</t>
  </si>
  <si>
    <t>40h</t>
  </si>
  <si>
    <t>ENCARREGADO GERAL COM ENCARGOS COMPLEMENTARES</t>
  </si>
  <si>
    <t>16h</t>
  </si>
  <si>
    <t>160h</t>
  </si>
  <si>
    <t>vb</t>
  </si>
  <si>
    <t xml:space="preserve">Par de traves de Futebol Society, medindo 4,00 x 2,20m, construída em Tubos de Aço Carbono 3”, Pintura Automotiva Esmalte Sintético + Rede Oficial. Fornecimento e instalação completa 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</si>
  <si>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</si>
  <si>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</si>
  <si>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</si>
  <si>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</si>
  <si>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</si>
  <si>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</si>
  <si>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</si>
  <si>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</si>
  <si>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</si>
  <si>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</si>
  <si>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</si>
  <si>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</si>
  <si>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CONTAINER, BANHEIRO E TRAVES</t>
  </si>
  <si>
    <t>PILAR DO SUL-SP, 01 DE JULHO DE 2024</t>
  </si>
  <si>
    <t>&gt;&gt; Administração durante 4 meses de obra</t>
  </si>
  <si>
    <t>1.4</t>
  </si>
  <si>
    <t>1.5</t>
  </si>
  <si>
    <t>1.6</t>
  </si>
  <si>
    <t>1.7</t>
  </si>
  <si>
    <t>1.8</t>
  </si>
  <si>
    <t>1.9</t>
  </si>
  <si>
    <t>1.10</t>
  </si>
  <si>
    <t>1.11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</si>
  <si>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</si>
  <si>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</si>
  <si>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</si>
  <si>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</si>
  <si>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</si>
  <si>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</si>
  <si>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</si>
  <si>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</si>
  <si>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</si>
  <si>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</si>
  <si>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</si>
  <si>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</si>
  <si>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</si>
  <si>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4.14</t>
  </si>
  <si>
    <t>4.15</t>
  </si>
  <si>
    <t>4.16</t>
  </si>
  <si>
    <t>4.17</t>
  </si>
  <si>
    <t>4.18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</si>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</sst>
</file>

<file path=xl/styles.xml><?xml version="1.0" encoding="utf-8"?>
<styleSheet xmlns="http://schemas.openxmlformats.org/spreadsheetml/2006/main">
  <numFmts count="5">
    <numFmt numFmtId="164" formatCode="_(&quot;R$&quot;* #,##0.00_);_(&quot;R$&quot;* \(#,##0.00\);_(&quot;R$&quot;* \-??_);_(@_)"/>
    <numFmt numFmtId="165" formatCode="_(* #,##0.00_);_(* \(#,##0.00\);_(* \-??_);_(@_)"/>
    <numFmt numFmtId="166" formatCode="&quot;R$ &quot;#,##0.00"/>
    <numFmt numFmtId="167" formatCode="mmmm\-yy;@"/>
    <numFmt numFmtId="168" formatCode="&quot;R$&quot;\ #,##0.00"/>
  </numFmts>
  <fonts count="55">
    <font>
      <sz val="11"/>
      <color rgb="FF000000"/>
      <name val="Calibri"/>
      <charset val="1"/>
    </font>
    <font>
      <b/>
      <sz val="11"/>
      <name val="Arial"/>
      <charset val="1"/>
    </font>
    <font>
      <sz val="11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FF0000"/>
      <name val="Arial"/>
      <charset val="1"/>
    </font>
    <font>
      <sz val="11"/>
      <name val="Arial"/>
      <charset val="1"/>
    </font>
    <font>
      <b/>
      <sz val="11"/>
      <color rgb="FF0000FF"/>
      <name val="Arial"/>
      <charset val="1"/>
    </font>
    <font>
      <b/>
      <sz val="11"/>
      <color rgb="FFFF0000"/>
      <name val="Arial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2"/>
      <color rgb="FF000000"/>
      <name val="Calibri"/>
      <charset val="134"/>
    </font>
    <font>
      <b/>
      <sz val="12"/>
      <color theme="1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b/>
      <sz val="10"/>
      <color rgb="FF000000"/>
      <name val="Arial"/>
      <charset val="134"/>
    </font>
    <font>
      <sz val="8"/>
      <color rgb="FF000000"/>
      <name val="Arial"/>
      <charset val="134"/>
    </font>
    <font>
      <sz val="12"/>
      <name val="Arial"/>
      <charset val="134"/>
    </font>
    <font>
      <sz val="11"/>
      <color rgb="FFFFFFFF"/>
      <name val="Calibri"/>
      <charset val="1"/>
    </font>
    <font>
      <sz val="11"/>
      <color rgb="FF800080"/>
      <name val="Calibri"/>
      <charset val="1"/>
    </font>
    <font>
      <sz val="11"/>
      <color rgb="FF008000"/>
      <name val="Calibri"/>
      <charset val="1"/>
    </font>
    <font>
      <b/>
      <sz val="11"/>
      <color rgb="FFFF9900"/>
      <name val="Calibri"/>
      <charset val="1"/>
    </font>
    <font>
      <b/>
      <sz val="11"/>
      <color rgb="FFFFFFFF"/>
      <name val="Calibri"/>
      <charset val="1"/>
    </font>
    <font>
      <sz val="11"/>
      <color rgb="FFFF9900"/>
      <name val="Calibri"/>
      <charset val="1"/>
    </font>
    <font>
      <sz val="11"/>
      <color rgb="FF333399"/>
      <name val="Calibri"/>
      <charset val="1"/>
    </font>
    <font>
      <i/>
      <sz val="11"/>
      <color rgb="FF808080"/>
      <name val="Calibri"/>
      <charset val="1"/>
    </font>
    <font>
      <b/>
      <sz val="15"/>
      <color rgb="FF003366"/>
      <name val="Calibri"/>
      <charset val="1"/>
    </font>
    <font>
      <b/>
      <sz val="13"/>
      <color rgb="FF003366"/>
      <name val="Calibri"/>
      <charset val="1"/>
    </font>
    <font>
      <b/>
      <sz val="11"/>
      <color rgb="FF003366"/>
      <name val="Calibri"/>
      <charset val="1"/>
    </font>
    <font>
      <sz val="11"/>
      <color rgb="FF993300"/>
      <name val="Calibri"/>
      <charset val="1"/>
    </font>
    <font>
      <sz val="10"/>
      <name val="Arial"/>
      <charset val="1"/>
    </font>
    <font>
      <sz val="10"/>
      <color rgb="FF000000"/>
      <name val="MS Sans Serif"/>
      <charset val="1"/>
    </font>
    <font>
      <sz val="11"/>
      <color rgb="FF000000"/>
      <name val="Arial1"/>
      <charset val="1"/>
    </font>
    <font>
      <sz val="10"/>
      <name val="MS Sans Serif"/>
      <charset val="1"/>
    </font>
    <font>
      <b/>
      <sz val="11"/>
      <color rgb="FF333333"/>
      <name val="Calibri"/>
      <charset val="1"/>
    </font>
    <font>
      <sz val="11"/>
      <color rgb="FFFF0000"/>
      <name val="Calibri"/>
      <charset val="1"/>
    </font>
    <font>
      <b/>
      <sz val="18"/>
      <color rgb="FF003366"/>
      <name val="Cambria"/>
      <charset val="1"/>
    </font>
    <font>
      <sz val="10"/>
      <color rgb="FF000000"/>
      <name val="Arial"/>
      <charset val="134"/>
    </font>
    <font>
      <sz val="11"/>
      <color rgb="FF000000"/>
      <name val="Calibri"/>
      <charset val="1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8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D9F1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9696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969696"/>
      </patternFill>
    </fill>
    <fill>
      <patternFill patternType="solid">
        <fgColor rgb="FFD9D9D9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14999847407452621"/>
        <bgColor rgb="FFCCCCFF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2">
    <xf numFmtId="0" fontId="0" fillId="0" borderId="0"/>
    <xf numFmtId="9" fontId="39" fillId="0" borderId="0" applyBorder="0" applyProtection="0"/>
    <xf numFmtId="0" fontId="39" fillId="12" borderId="0" applyBorder="0" applyProtection="0"/>
    <xf numFmtId="0" fontId="39" fillId="13" borderId="0" applyBorder="0" applyProtection="0"/>
    <xf numFmtId="0" fontId="39" fillId="14" borderId="0" applyBorder="0" applyProtection="0"/>
    <xf numFmtId="0" fontId="39" fillId="15" borderId="0" applyBorder="0" applyProtection="0"/>
    <xf numFmtId="0" fontId="39" fillId="16" borderId="0" applyBorder="0" applyProtection="0"/>
    <xf numFmtId="0" fontId="39" fillId="17" borderId="0" applyBorder="0" applyProtection="0"/>
    <xf numFmtId="0" fontId="39" fillId="12" borderId="0" applyBorder="0" applyProtection="0"/>
    <xf numFmtId="0" fontId="39" fillId="13" borderId="0" applyBorder="0" applyProtection="0"/>
    <xf numFmtId="0" fontId="39" fillId="14" borderId="0" applyBorder="0" applyProtection="0"/>
    <xf numFmtId="0" fontId="39" fillId="15" borderId="0" applyBorder="0" applyProtection="0"/>
    <xf numFmtId="0" fontId="39" fillId="16" borderId="0" applyBorder="0" applyProtection="0"/>
    <xf numFmtId="0" fontId="39" fillId="17" borderId="0" applyBorder="0" applyProtection="0"/>
    <xf numFmtId="0" fontId="39" fillId="18" borderId="0" applyBorder="0" applyProtection="0"/>
    <xf numFmtId="0" fontId="39" fillId="19" borderId="0" applyBorder="0" applyProtection="0"/>
    <xf numFmtId="0" fontId="39" fillId="20" borderId="0" applyBorder="0" applyProtection="0"/>
    <xf numFmtId="0" fontId="39" fillId="15" borderId="0" applyBorder="0" applyProtection="0"/>
    <xf numFmtId="0" fontId="39" fillId="18" borderId="0" applyBorder="0" applyProtection="0"/>
    <xf numFmtId="0" fontId="39" fillId="21" borderId="0" applyBorder="0" applyProtection="0"/>
    <xf numFmtId="0" fontId="39" fillId="18" borderId="0" applyBorder="0" applyProtection="0"/>
    <xf numFmtId="0" fontId="39" fillId="19" borderId="0" applyBorder="0" applyProtection="0"/>
    <xf numFmtId="0" fontId="39" fillId="20" borderId="0" applyBorder="0" applyProtection="0"/>
    <xf numFmtId="0" fontId="39" fillId="15" borderId="0" applyBorder="0" applyProtection="0"/>
    <xf numFmtId="0" fontId="39" fillId="18" borderId="0" applyBorder="0" applyProtection="0"/>
    <xf numFmtId="0" fontId="39" fillId="21" borderId="0" applyBorder="0" applyProtection="0"/>
    <xf numFmtId="0" fontId="19" fillId="22" borderId="0" applyBorder="0" applyProtection="0"/>
    <xf numFmtId="0" fontId="19" fillId="19" borderId="0" applyBorder="0" applyProtection="0"/>
    <xf numFmtId="0" fontId="19" fillId="20" borderId="0" applyBorder="0" applyProtection="0"/>
    <xf numFmtId="0" fontId="19" fillId="23" borderId="0" applyBorder="0" applyProtection="0"/>
    <xf numFmtId="0" fontId="19" fillId="24" borderId="0" applyBorder="0" applyProtection="0"/>
    <xf numFmtId="0" fontId="19" fillId="25" borderId="0" applyBorder="0" applyProtection="0"/>
    <xf numFmtId="0" fontId="19" fillId="22" borderId="0" applyBorder="0" applyProtection="0"/>
    <xf numFmtId="0" fontId="19" fillId="19" borderId="0" applyBorder="0" applyProtection="0"/>
    <xf numFmtId="0" fontId="19" fillId="20" borderId="0" applyBorder="0" applyProtection="0"/>
    <xf numFmtId="0" fontId="19" fillId="23" borderId="0" applyBorder="0" applyProtection="0"/>
    <xf numFmtId="0" fontId="19" fillId="24" borderId="0" applyBorder="0" applyProtection="0"/>
    <xf numFmtId="0" fontId="19" fillId="25" borderId="0" applyBorder="0" applyProtection="0"/>
    <xf numFmtId="0" fontId="19" fillId="26" borderId="0" applyBorder="0" applyProtection="0"/>
    <xf numFmtId="0" fontId="19" fillId="27" borderId="0" applyBorder="0" applyProtection="0"/>
    <xf numFmtId="0" fontId="19" fillId="28" borderId="0" applyBorder="0" applyProtection="0"/>
    <xf numFmtId="0" fontId="19" fillId="23" borderId="0" applyBorder="0" applyProtection="0"/>
    <xf numFmtId="0" fontId="19" fillId="24" borderId="0" applyBorder="0" applyProtection="0"/>
    <xf numFmtId="0" fontId="19" fillId="29" borderId="0" applyBorder="0" applyProtection="0"/>
    <xf numFmtId="0" fontId="20" fillId="13" borderId="0" applyBorder="0" applyProtection="0"/>
    <xf numFmtId="0" fontId="21" fillId="14" borderId="0" applyBorder="0" applyProtection="0"/>
    <xf numFmtId="0" fontId="22" fillId="30" borderId="38" applyProtection="0"/>
    <xf numFmtId="0" fontId="22" fillId="30" borderId="38" applyProtection="0"/>
    <xf numFmtId="0" fontId="23" fillId="31" borderId="39" applyProtection="0"/>
    <xf numFmtId="0" fontId="24" fillId="0" borderId="40" applyProtection="0"/>
    <xf numFmtId="0" fontId="23" fillId="31" borderId="39" applyProtection="0"/>
    <xf numFmtId="0" fontId="19" fillId="26" borderId="0" applyBorder="0" applyProtection="0"/>
    <xf numFmtId="0" fontId="19" fillId="27" borderId="0" applyBorder="0" applyProtection="0"/>
    <xf numFmtId="0" fontId="19" fillId="28" borderId="0" applyBorder="0" applyProtection="0"/>
    <xf numFmtId="0" fontId="19" fillId="23" borderId="0" applyBorder="0" applyProtection="0"/>
    <xf numFmtId="0" fontId="19" fillId="24" borderId="0" applyBorder="0" applyProtection="0"/>
    <xf numFmtId="0" fontId="19" fillId="29" borderId="0" applyBorder="0" applyProtection="0"/>
    <xf numFmtId="0" fontId="25" fillId="17" borderId="38" applyProtection="0"/>
    <xf numFmtId="0" fontId="26" fillId="0" borderId="0" applyBorder="0" applyProtection="0"/>
    <xf numFmtId="0" fontId="21" fillId="14" borderId="0" applyBorder="0" applyProtection="0"/>
    <xf numFmtId="0" fontId="27" fillId="0" borderId="41" applyProtection="0"/>
    <xf numFmtId="0" fontId="28" fillId="0" borderId="42" applyProtection="0"/>
    <xf numFmtId="0" fontId="29" fillId="0" borderId="43" applyProtection="0"/>
    <xf numFmtId="0" fontId="29" fillId="0" borderId="0" applyBorder="0" applyProtection="0"/>
    <xf numFmtId="0" fontId="20" fillId="13" borderId="0" applyBorder="0" applyProtection="0"/>
    <xf numFmtId="0" fontId="25" fillId="17" borderId="38" applyProtection="0"/>
    <xf numFmtId="0" fontId="24" fillId="0" borderId="40" applyProtection="0"/>
    <xf numFmtId="164" fontId="39" fillId="0" borderId="0" applyBorder="0" applyProtection="0"/>
    <xf numFmtId="0" fontId="30" fillId="32" borderId="0" applyBorder="0" applyProtection="0"/>
    <xf numFmtId="0" fontId="30" fillId="32" borderId="0" applyBorder="0" applyProtection="0"/>
    <xf numFmtId="0" fontId="31" fillId="0" borderId="0"/>
    <xf numFmtId="0" fontId="32" fillId="0" borderId="0"/>
    <xf numFmtId="0" fontId="33" fillId="0" borderId="0"/>
    <xf numFmtId="0" fontId="31" fillId="0" borderId="0"/>
    <xf numFmtId="0" fontId="34" fillId="0" borderId="0"/>
    <xf numFmtId="0" fontId="39" fillId="33" borderId="44" applyProtection="0"/>
    <xf numFmtId="0" fontId="39" fillId="33" borderId="44" applyProtection="0"/>
    <xf numFmtId="0" fontId="35" fillId="30" borderId="45" applyProtection="0"/>
    <xf numFmtId="9" fontId="39" fillId="0" borderId="0" applyBorder="0" applyProtection="0"/>
    <xf numFmtId="0" fontId="35" fillId="30" borderId="45" applyProtection="0"/>
    <xf numFmtId="0" fontId="39" fillId="0" borderId="0"/>
    <xf numFmtId="0" fontId="36" fillId="0" borderId="0" applyBorder="0" applyProtection="0"/>
    <xf numFmtId="0" fontId="26" fillId="0" borderId="0" applyBorder="0" applyProtection="0"/>
    <xf numFmtId="0" fontId="37" fillId="0" borderId="0" applyBorder="0" applyProtection="0"/>
    <xf numFmtId="0" fontId="27" fillId="0" borderId="41" applyProtection="0"/>
    <xf numFmtId="0" fontId="28" fillId="0" borderId="42" applyProtection="0"/>
    <xf numFmtId="0" fontId="29" fillId="0" borderId="43" applyProtection="0"/>
    <xf numFmtId="0" fontId="29" fillId="0" borderId="0" applyBorder="0" applyProtection="0"/>
    <xf numFmtId="0" fontId="37" fillId="0" borderId="0" applyBorder="0" applyProtection="0"/>
    <xf numFmtId="0" fontId="8" fillId="0" borderId="46" applyProtection="0"/>
    <xf numFmtId="165" fontId="39" fillId="0" borderId="0" applyBorder="0" applyProtection="0"/>
    <xf numFmtId="0" fontId="36" fillId="0" borderId="0" applyBorder="0" applyProtection="0"/>
  </cellStyleXfs>
  <cellXfs count="270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0" fontId="2" fillId="0" borderId="0" xfId="73" applyFont="1" applyBorder="1" applyAlignment="1" applyProtection="1"/>
    <xf numFmtId="0" fontId="3" fillId="0" borderId="0" xfId="73" applyFont="1" applyBorder="1" applyAlignment="1" applyProtection="1"/>
    <xf numFmtId="0" fontId="2" fillId="0" borderId="0" xfId="73" applyFont="1" applyBorder="1" applyAlignment="1" applyProtection="1">
      <alignment horizontal="center"/>
    </xf>
    <xf numFmtId="0" fontId="2" fillId="0" borderId="0" xfId="0" applyFont="1" applyAlignment="1" applyProtection="1"/>
    <xf numFmtId="0" fontId="4" fillId="0" borderId="0" xfId="73" applyFont="1" applyBorder="1" applyAlignment="1" applyProtection="1"/>
    <xf numFmtId="0" fontId="2" fillId="0" borderId="6" xfId="73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4" fontId="1" fillId="0" borderId="6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" fontId="6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/>
    <xf numFmtId="4" fontId="7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3" fillId="0" borderId="8" xfId="73" applyFont="1" applyBorder="1" applyAlignment="1" applyProtection="1">
      <alignment horizontal="center"/>
    </xf>
    <xf numFmtId="167" fontId="2" fillId="0" borderId="9" xfId="73" applyNumberFormat="1" applyFont="1" applyBorder="1" applyAlignment="1" applyProtection="1">
      <alignment horizontal="center" vertical="center"/>
    </xf>
    <xf numFmtId="4" fontId="2" fillId="0" borderId="6" xfId="73" applyNumberFormat="1" applyFont="1" applyBorder="1" applyAlignment="1" applyProtection="1">
      <alignment horizontal="center"/>
    </xf>
    <xf numFmtId="0" fontId="10" fillId="0" borderId="6" xfId="0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11" fillId="0" borderId="11" xfId="0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166" fontId="10" fillId="5" borderId="0" xfId="0" applyNumberFormat="1" applyFont="1" applyFill="1" applyBorder="1"/>
    <xf numFmtId="0" fontId="11" fillId="0" borderId="0" xfId="0" applyFont="1" applyBorder="1"/>
    <xf numFmtId="0" fontId="10" fillId="4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166" fontId="10" fillId="0" borderId="6" xfId="0" applyNumberFormat="1" applyFont="1" applyBorder="1" applyAlignment="1">
      <alignment horizontal="center" vertical="center"/>
    </xf>
    <xf numFmtId="168" fontId="10" fillId="0" borderId="6" xfId="0" applyNumberFormat="1" applyFont="1" applyBorder="1" applyAlignment="1">
      <alignment horizontal="center" vertical="center"/>
    </xf>
    <xf numFmtId="168" fontId="10" fillId="0" borderId="6" xfId="1" applyNumberFormat="1" applyFont="1" applyBorder="1" applyAlignment="1" applyProtection="1">
      <alignment horizontal="center" vertical="center"/>
    </xf>
    <xf numFmtId="10" fontId="11" fillId="0" borderId="6" xfId="1" applyNumberFormat="1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0" fontId="11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166" fontId="15" fillId="0" borderId="6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66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6" fontId="10" fillId="6" borderId="6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10" fontId="11" fillId="0" borderId="0" xfId="1" applyNumberFormat="1" applyFont="1" applyBorder="1" applyAlignment="1" applyProtection="1">
      <alignment horizontal="center" vertical="center"/>
    </xf>
    <xf numFmtId="0" fontId="16" fillId="0" borderId="0" xfId="72" applyFont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2" fillId="0" borderId="0" xfId="0" applyFont="1"/>
    <xf numFmtId="0" fontId="10" fillId="0" borderId="6" xfId="0" applyFont="1" applyBorder="1" applyAlignment="1">
      <alignment horizontal="center" vertical="center"/>
    </xf>
    <xf numFmtId="4" fontId="2" fillId="0" borderId="6" xfId="73" applyNumberFormat="1" applyFont="1" applyBorder="1" applyAlignment="1" applyProtection="1">
      <alignment horizontal="center" vertical="center"/>
    </xf>
    <xf numFmtId="0" fontId="16" fillId="0" borderId="0" xfId="72" applyFont="1" applyBorder="1" applyAlignment="1">
      <alignment horizontal="left" vertical="center"/>
    </xf>
    <xf numFmtId="166" fontId="41" fillId="0" borderId="0" xfId="0" applyNumberFormat="1" applyFont="1"/>
    <xf numFmtId="0" fontId="43" fillId="0" borderId="0" xfId="0" applyFont="1"/>
    <xf numFmtId="0" fontId="43" fillId="0" borderId="0" xfId="0" applyFont="1" applyAlignment="1">
      <alignment horizontal="left"/>
    </xf>
    <xf numFmtId="0" fontId="40" fillId="0" borderId="0" xfId="0" applyFont="1"/>
    <xf numFmtId="0" fontId="43" fillId="0" borderId="0" xfId="0" applyFont="1" applyBorder="1" applyAlignment="1">
      <alignment horizont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44" fillId="0" borderId="29" xfId="0" applyFont="1" applyBorder="1" applyAlignment="1">
      <alignment vertical="center"/>
    </xf>
    <xf numFmtId="0" fontId="44" fillId="0" borderId="8" xfId="0" applyFont="1" applyBorder="1" applyAlignment="1">
      <alignment vertical="center"/>
    </xf>
    <xf numFmtId="0" fontId="43" fillId="0" borderId="24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6" borderId="10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6" borderId="28" xfId="0" applyFont="1" applyFill="1" applyBorder="1" applyAlignment="1">
      <alignment vertical="center" wrapText="1"/>
    </xf>
    <xf numFmtId="0" fontId="40" fillId="0" borderId="0" xfId="0" applyFont="1" applyFill="1"/>
    <xf numFmtId="0" fontId="44" fillId="0" borderId="28" xfId="0" applyFont="1" applyBorder="1" applyAlignment="1">
      <alignment wrapText="1"/>
    </xf>
    <xf numFmtId="0" fontId="44" fillId="6" borderId="6" xfId="0" applyFont="1" applyFill="1" applyBorder="1" applyAlignment="1">
      <alignment horizontal="center" vertical="center" wrapText="1"/>
    </xf>
    <xf numFmtId="0" fontId="44" fillId="9" borderId="6" xfId="0" applyFont="1" applyFill="1" applyBorder="1" applyAlignment="1">
      <alignment horizontal="center" vertical="center" wrapText="1"/>
    </xf>
    <xf numFmtId="0" fontId="43" fillId="9" borderId="6" xfId="0" applyFont="1" applyFill="1" applyBorder="1" applyAlignment="1">
      <alignment horizontal="center" vertical="center" wrapText="1"/>
    </xf>
    <xf numFmtId="0" fontId="44" fillId="9" borderId="6" xfId="0" applyFont="1" applyFill="1" applyBorder="1" applyAlignment="1">
      <alignment vertical="center" wrapText="1"/>
    </xf>
    <xf numFmtId="166" fontId="44" fillId="4" borderId="6" xfId="0" applyNumberFormat="1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wrapText="1"/>
    </xf>
    <xf numFmtId="0" fontId="43" fillId="0" borderId="48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left" vertical="center" wrapText="1"/>
    </xf>
    <xf numFmtId="2" fontId="43" fillId="0" borderId="48" xfId="0" applyNumberFormat="1" applyFont="1" applyBorder="1" applyAlignment="1">
      <alignment horizontal="center" vertical="center" wrapText="1"/>
    </xf>
    <xf numFmtId="168" fontId="43" fillId="10" borderId="48" xfId="0" applyNumberFormat="1" applyFont="1" applyFill="1" applyBorder="1" applyAlignment="1">
      <alignment horizontal="center" vertical="center" wrapText="1"/>
    </xf>
    <xf numFmtId="168" fontId="43" fillId="0" borderId="48" xfId="0" applyNumberFormat="1" applyFont="1" applyBorder="1" applyAlignment="1">
      <alignment horizontal="center" vertical="center" wrapText="1"/>
    </xf>
    <xf numFmtId="0" fontId="43" fillId="0" borderId="48" xfId="0" applyFont="1" applyBorder="1" applyAlignment="1">
      <alignment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/>
    </xf>
    <xf numFmtId="0" fontId="43" fillId="0" borderId="6" xfId="0" applyFont="1" applyBorder="1" applyAlignment="1">
      <alignment horizontal="left" vertical="center" wrapText="1"/>
    </xf>
    <xf numFmtId="0" fontId="40" fillId="0" borderId="6" xfId="0" applyFont="1" applyBorder="1"/>
    <xf numFmtId="2" fontId="43" fillId="0" borderId="6" xfId="0" applyNumberFormat="1" applyFont="1" applyBorder="1" applyAlignment="1">
      <alignment horizontal="center" vertical="center" wrapText="1"/>
    </xf>
    <xf numFmtId="168" fontId="43" fillId="10" borderId="6" xfId="0" applyNumberFormat="1" applyFont="1" applyFill="1" applyBorder="1" applyAlignment="1">
      <alignment horizontal="center" vertical="center" wrapText="1"/>
    </xf>
    <xf numFmtId="168" fontId="43" fillId="0" borderId="6" xfId="0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/>
    <xf numFmtId="0" fontId="44" fillId="0" borderId="0" xfId="0" applyFont="1" applyBorder="1" applyAlignment="1">
      <alignment horizontal="center" vertical="center" wrapText="1"/>
    </xf>
    <xf numFmtId="0" fontId="44" fillId="6" borderId="6" xfId="0" applyFont="1" applyFill="1" applyBorder="1" applyAlignment="1">
      <alignment horizontal="center" wrapText="1"/>
    </xf>
    <xf numFmtId="166" fontId="44" fillId="6" borderId="6" xfId="0" applyNumberFormat="1" applyFont="1" applyFill="1" applyBorder="1" applyAlignment="1">
      <alignment horizontal="center" wrapText="1"/>
    </xf>
    <xf numFmtId="166" fontId="44" fillId="6" borderId="6" xfId="0" applyNumberFormat="1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vertical="center" wrapText="1"/>
    </xf>
    <xf numFmtId="0" fontId="44" fillId="9" borderId="6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left" vertical="center"/>
    </xf>
    <xf numFmtId="0" fontId="40" fillId="0" borderId="0" xfId="0" applyFont="1" applyBorder="1"/>
    <xf numFmtId="0" fontId="46" fillId="0" borderId="6" xfId="0" applyFont="1" applyBorder="1" applyAlignment="1">
      <alignment horizontal="center" vertical="center" wrapText="1"/>
    </xf>
    <xf numFmtId="166" fontId="43" fillId="10" borderId="6" xfId="0" applyNumberFormat="1" applyFont="1" applyFill="1" applyBorder="1" applyAlignment="1">
      <alignment horizontal="center" vertical="center" wrapText="1"/>
    </xf>
    <xf numFmtId="0" fontId="43" fillId="11" borderId="6" xfId="0" applyFont="1" applyFill="1" applyBorder="1" applyAlignment="1">
      <alignment horizontal="center" vertical="center" wrapText="1"/>
    </xf>
    <xf numFmtId="0" fontId="43" fillId="11" borderId="6" xfId="0" applyFont="1" applyFill="1" applyBorder="1" applyAlignment="1">
      <alignment horizontal="left" vertical="center" wrapText="1"/>
    </xf>
    <xf numFmtId="168" fontId="43" fillId="11" borderId="6" xfId="0" applyNumberFormat="1" applyFont="1" applyFill="1" applyBorder="1" applyAlignment="1">
      <alignment horizontal="center" vertical="center" wrapText="1"/>
    </xf>
    <xf numFmtId="0" fontId="43" fillId="10" borderId="6" xfId="0" applyFont="1" applyFill="1" applyBorder="1" applyAlignment="1">
      <alignment horizontal="left" vertical="center" wrapText="1"/>
    </xf>
    <xf numFmtId="166" fontId="43" fillId="0" borderId="6" xfId="0" applyNumberFormat="1" applyFont="1" applyBorder="1" applyAlignment="1">
      <alignment horizontal="center" vertical="center" wrapText="1"/>
    </xf>
    <xf numFmtId="4" fontId="43" fillId="0" borderId="6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166" fontId="43" fillId="0" borderId="0" xfId="0" applyNumberFormat="1" applyFont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166" fontId="43" fillId="0" borderId="0" xfId="0" applyNumberFormat="1" applyFont="1"/>
    <xf numFmtId="0" fontId="40" fillId="0" borderId="0" xfId="0" applyFont="1" applyAlignment="1">
      <alignment wrapText="1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166" fontId="43" fillId="0" borderId="48" xfId="0" applyNumberFormat="1" applyFont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166" fontId="44" fillId="0" borderId="0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48" fillId="0" borderId="6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6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9" fillId="0" borderId="6" xfId="0" applyFont="1" applyBorder="1" applyAlignment="1">
      <alignment horizontal="left" vertical="center" wrapText="1"/>
    </xf>
    <xf numFmtId="0" fontId="50" fillId="0" borderId="19" xfId="0" applyFont="1" applyBorder="1" applyAlignment="1">
      <alignment vertical="center"/>
    </xf>
    <xf numFmtId="0" fontId="51" fillId="0" borderId="0" xfId="0" applyFont="1" applyBorder="1" applyAlignment="1">
      <alignment horizontal="left"/>
    </xf>
    <xf numFmtId="0" fontId="43" fillId="0" borderId="6" xfId="0" applyFont="1" applyBorder="1" applyAlignment="1">
      <alignment wrapText="1"/>
    </xf>
    <xf numFmtId="0" fontId="44" fillId="36" borderId="6" xfId="0" applyFont="1" applyFill="1" applyBorder="1" applyAlignment="1">
      <alignment horizontal="center" vertical="center" wrapText="1"/>
    </xf>
    <xf numFmtId="0" fontId="43" fillId="36" borderId="6" xfId="0" applyFont="1" applyFill="1" applyBorder="1" applyAlignment="1">
      <alignment horizontal="center" vertical="center" wrapText="1"/>
    </xf>
    <xf numFmtId="0" fontId="44" fillId="36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54" fillId="37" borderId="6" xfId="0" applyFont="1" applyFill="1" applyBorder="1"/>
    <xf numFmtId="0" fontId="0" fillId="37" borderId="6" xfId="0" applyFill="1" applyBorder="1"/>
    <xf numFmtId="0" fontId="0" fillId="0" borderId="6" xfId="0" applyBorder="1"/>
    <xf numFmtId="0" fontId="0" fillId="0" borderId="6" xfId="0" applyBorder="1" applyAlignment="1"/>
    <xf numFmtId="168" fontId="54" fillId="0" borderId="6" xfId="0" applyNumberFormat="1" applyFont="1" applyBorder="1" applyAlignment="1">
      <alignment horizontal="center"/>
    </xf>
    <xf numFmtId="168" fontId="0" fillId="0" borderId="48" xfId="0" applyNumberFormat="1" applyBorder="1" applyAlignment="1">
      <alignment horizontal="center"/>
    </xf>
    <xf numFmtId="0" fontId="0" fillId="0" borderId="48" xfId="0" applyBorder="1"/>
    <xf numFmtId="0" fontId="0" fillId="34" borderId="50" xfId="0" applyFill="1" applyBorder="1"/>
    <xf numFmtId="0" fontId="45" fillId="0" borderId="0" xfId="0" applyFont="1" applyBorder="1" applyAlignment="1">
      <alignment vertical="center" wrapText="1"/>
    </xf>
    <xf numFmtId="168" fontId="0" fillId="0" borderId="6" xfId="0" applyNumberFormat="1" applyBorder="1"/>
    <xf numFmtId="168" fontId="43" fillId="0" borderId="6" xfId="0" applyNumberFormat="1" applyFont="1" applyBorder="1" applyAlignment="1">
      <alignment vertical="center" wrapText="1"/>
    </xf>
    <xf numFmtId="166" fontId="44" fillId="38" borderId="6" xfId="0" applyNumberFormat="1" applyFont="1" applyFill="1" applyBorder="1" applyAlignment="1">
      <alignment horizontal="center" vertical="center" wrapText="1"/>
    </xf>
    <xf numFmtId="0" fontId="44" fillId="39" borderId="6" xfId="0" applyFont="1" applyFill="1" applyBorder="1" applyAlignment="1">
      <alignment horizontal="center" vertical="center" wrapText="1"/>
    </xf>
    <xf numFmtId="2" fontId="43" fillId="0" borderId="6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/>
    </xf>
    <xf numFmtId="0" fontId="44" fillId="0" borderId="0" xfId="0" applyFont="1" applyAlignment="1">
      <alignment horizontal="left" vertical="center"/>
    </xf>
    <xf numFmtId="0" fontId="44" fillId="7" borderId="3" xfId="0" applyFont="1" applyFill="1" applyBorder="1" applyAlignment="1">
      <alignment horizontal="center" vertical="center"/>
    </xf>
    <xf numFmtId="0" fontId="44" fillId="7" borderId="29" xfId="0" applyFont="1" applyFill="1" applyBorder="1" applyAlignment="1">
      <alignment horizontal="center" vertical="center"/>
    </xf>
    <xf numFmtId="0" fontId="44" fillId="7" borderId="8" xfId="0" applyFont="1" applyFill="1" applyBorder="1" applyAlignment="1">
      <alignment horizontal="center" vertical="center"/>
    </xf>
    <xf numFmtId="0" fontId="44" fillId="8" borderId="24" xfId="0" applyFont="1" applyFill="1" applyBorder="1" applyAlignment="1">
      <alignment horizontal="center" vertical="center"/>
    </xf>
    <xf numFmtId="0" fontId="44" fillId="8" borderId="30" xfId="0" applyFont="1" applyFill="1" applyBorder="1" applyAlignment="1">
      <alignment horizontal="center" vertical="center"/>
    </xf>
    <xf numFmtId="0" fontId="44" fillId="8" borderId="31" xfId="0" applyFont="1" applyFill="1" applyBorder="1" applyAlignment="1">
      <alignment horizontal="center" vertical="center"/>
    </xf>
    <xf numFmtId="0" fontId="43" fillId="0" borderId="25" xfId="0" applyFont="1" applyBorder="1" applyAlignment="1">
      <alignment horizontal="left" vertical="center"/>
    </xf>
    <xf numFmtId="0" fontId="43" fillId="0" borderId="32" xfId="0" applyFont="1" applyBorder="1" applyAlignment="1">
      <alignment horizontal="left" vertical="center"/>
    </xf>
    <xf numFmtId="0" fontId="43" fillId="0" borderId="33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34" xfId="0" applyFont="1" applyBorder="1" applyAlignment="1">
      <alignment horizontal="left" vertical="center"/>
    </xf>
    <xf numFmtId="0" fontId="43" fillId="0" borderId="35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3" fillId="0" borderId="36" xfId="0" applyFont="1" applyBorder="1" applyAlignment="1">
      <alignment horizontal="left" vertical="center"/>
    </xf>
    <xf numFmtId="0" fontId="43" fillId="0" borderId="37" xfId="0" applyFont="1" applyBorder="1" applyAlignment="1">
      <alignment horizontal="left" vertical="center"/>
    </xf>
    <xf numFmtId="0" fontId="44" fillId="6" borderId="10" xfId="0" applyFont="1" applyFill="1" applyBorder="1" applyAlignment="1">
      <alignment horizontal="center" vertical="center" wrapText="1"/>
    </xf>
    <xf numFmtId="0" fontId="44" fillId="6" borderId="7" xfId="0" applyFont="1" applyFill="1" applyBorder="1" applyAlignment="1">
      <alignment horizontal="center" vertical="center" wrapText="1"/>
    </xf>
    <xf numFmtId="0" fontId="44" fillId="35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0" fontId="44" fillId="6" borderId="2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0" fillId="0" borderId="0" xfId="0" applyFont="1" applyBorder="1" applyAlignment="1">
      <alignment horizontal="center" wrapText="1"/>
    </xf>
    <xf numFmtId="2" fontId="47" fillId="0" borderId="0" xfId="0" applyNumberFormat="1" applyFont="1" applyBorder="1" applyAlignment="1">
      <alignment horizontal="center" wrapText="1"/>
    </xf>
    <xf numFmtId="0" fontId="14" fillId="4" borderId="1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48" fillId="34" borderId="27" xfId="0" applyFont="1" applyFill="1" applyBorder="1" applyAlignment="1">
      <alignment horizontal="center"/>
    </xf>
    <xf numFmtId="0" fontId="48" fillId="34" borderId="36" xfId="0" applyFont="1" applyFill="1" applyBorder="1" applyAlignment="1">
      <alignment horizontal="center"/>
    </xf>
    <xf numFmtId="0" fontId="48" fillId="34" borderId="3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168" fontId="12" fillId="0" borderId="6" xfId="0" applyNumberFormat="1" applyFont="1" applyBorder="1" applyAlignment="1">
      <alignment horizontal="center" vertical="center"/>
    </xf>
    <xf numFmtId="168" fontId="12" fillId="0" borderId="10" xfId="0" applyNumberFormat="1" applyFont="1" applyBorder="1" applyAlignment="1">
      <alignment horizontal="center" vertical="center"/>
    </xf>
    <xf numFmtId="168" fontId="12" fillId="0" borderId="1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/>
    </xf>
    <xf numFmtId="2" fontId="10" fillId="3" borderId="12" xfId="0" applyNumberFormat="1" applyFont="1" applyFill="1" applyBorder="1" applyAlignment="1">
      <alignment horizontal="center" vertical="center"/>
    </xf>
    <xf numFmtId="2" fontId="10" fillId="3" borderId="13" xfId="0" applyNumberFormat="1" applyFont="1" applyFill="1" applyBorder="1" applyAlignment="1">
      <alignment horizontal="center" vertical="center"/>
    </xf>
    <xf numFmtId="2" fontId="10" fillId="3" borderId="14" xfId="0" applyNumberFormat="1" applyFont="1" applyFill="1" applyBorder="1" applyAlignment="1">
      <alignment horizontal="center" vertical="center"/>
    </xf>
    <xf numFmtId="2" fontId="10" fillId="3" borderId="15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2" fontId="12" fillId="0" borderId="10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0" fontId="0" fillId="34" borderId="27" xfId="0" applyFill="1" applyBorder="1" applyAlignment="1">
      <alignment horizontal="center"/>
    </xf>
    <xf numFmtId="0" fontId="0" fillId="34" borderId="36" xfId="0" applyFill="1" applyBorder="1" applyAlignment="1">
      <alignment horizontal="center"/>
    </xf>
    <xf numFmtId="0" fontId="0" fillId="34" borderId="37" xfId="0" applyFill="1" applyBorder="1" applyAlignment="1">
      <alignment horizontal="center"/>
    </xf>
    <xf numFmtId="168" fontId="0" fillId="34" borderId="27" xfId="0" applyNumberFormat="1" applyFill="1" applyBorder="1" applyAlignment="1">
      <alignment horizontal="center"/>
    </xf>
    <xf numFmtId="168" fontId="10" fillId="3" borderId="12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2" fillId="0" borderId="6" xfId="73" applyFont="1" applyBorder="1" applyAlignment="1" applyProtection="1">
      <alignment horizontal="center" vertical="center" wrapText="1"/>
    </xf>
    <xf numFmtId="0" fontId="2" fillId="0" borderId="6" xfId="73" applyFont="1" applyBorder="1" applyAlignment="1" applyProtection="1">
      <alignment horizontal="center" vertical="center"/>
    </xf>
    <xf numFmtId="0" fontId="52" fillId="0" borderId="48" xfId="73" applyFont="1" applyBorder="1" applyAlignment="1" applyProtection="1">
      <alignment horizontal="left" vertical="center"/>
    </xf>
    <xf numFmtId="0" fontId="52" fillId="0" borderId="49" xfId="73" applyFont="1" applyBorder="1" applyAlignment="1" applyProtection="1">
      <alignment horizontal="left" vertical="center"/>
    </xf>
    <xf numFmtId="0" fontId="52" fillId="0" borderId="6" xfId="73" applyFont="1" applyBorder="1" applyAlignment="1" applyProtection="1">
      <alignment horizontal="center" vertical="center"/>
    </xf>
    <xf numFmtId="168" fontId="2" fillId="0" borderId="10" xfId="73" applyNumberFormat="1" applyFont="1" applyBorder="1" applyAlignment="1" applyProtection="1">
      <alignment horizontal="center" vertical="center" wrapText="1"/>
    </xf>
    <xf numFmtId="168" fontId="2" fillId="0" borderId="11" xfId="73" applyNumberFormat="1" applyFont="1" applyBorder="1" applyAlignment="1" applyProtection="1">
      <alignment horizontal="center" vertical="center" wrapText="1"/>
    </xf>
    <xf numFmtId="0" fontId="1" fillId="0" borderId="0" xfId="74" applyFont="1" applyBorder="1" applyAlignment="1" applyProtection="1">
      <alignment horizontal="center" vertical="center"/>
    </xf>
    <xf numFmtId="0" fontId="3" fillId="0" borderId="1" xfId="73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2" xfId="73" applyFont="1" applyBorder="1" applyAlignment="1" applyProtection="1">
      <alignment horizontal="center" vertical="center"/>
    </xf>
    <xf numFmtId="0" fontId="3" fillId="0" borderId="3" xfId="73" applyFont="1" applyBorder="1" applyAlignment="1" applyProtection="1">
      <alignment horizontal="center"/>
    </xf>
    <xf numFmtId="0" fontId="2" fillId="0" borderId="4" xfId="73" applyFont="1" applyBorder="1" applyAlignment="1" applyProtection="1">
      <alignment horizontal="left" vertical="center" wrapText="1"/>
    </xf>
    <xf numFmtId="0" fontId="2" fillId="0" borderId="5" xfId="73" applyFont="1" applyBorder="1" applyAlignment="1" applyProtection="1">
      <alignment horizontal="left" vertical="center" wrapText="1"/>
    </xf>
    <xf numFmtId="2" fontId="2" fillId="0" borderId="6" xfId="73" applyNumberFormat="1" applyFont="1" applyBorder="1" applyAlignment="1" applyProtection="1">
      <alignment horizontal="center" vertical="top" wrapText="1"/>
    </xf>
    <xf numFmtId="0" fontId="2" fillId="0" borderId="6" xfId="73" applyFont="1" applyBorder="1" applyAlignment="1" applyProtection="1">
      <alignment horizontal="center" vertical="top" wrapText="1"/>
    </xf>
    <xf numFmtId="166" fontId="2" fillId="0" borderId="6" xfId="73" applyNumberFormat="1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4" fontId="1" fillId="0" borderId="6" xfId="0" applyNumberFormat="1" applyFont="1" applyBorder="1" applyAlignment="1" applyProtection="1">
      <alignment horizontal="center"/>
    </xf>
    <xf numFmtId="0" fontId="5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74" applyFont="1" applyBorder="1" applyAlignment="1" applyProtection="1">
      <alignment horizontal="left"/>
    </xf>
    <xf numFmtId="0" fontId="2" fillId="0" borderId="6" xfId="73" applyFont="1" applyBorder="1" applyAlignment="1" applyProtection="1">
      <alignment horizontal="left" vertical="center" wrapText="1"/>
    </xf>
    <xf numFmtId="0" fontId="48" fillId="34" borderId="10" xfId="73" applyFont="1" applyFill="1" applyBorder="1" applyAlignment="1" applyProtection="1">
      <alignment horizontal="center" vertical="center"/>
    </xf>
    <xf numFmtId="0" fontId="48" fillId="34" borderId="7" xfId="73" applyFont="1" applyFill="1" applyBorder="1" applyAlignment="1" applyProtection="1">
      <alignment horizontal="center" vertical="center"/>
    </xf>
    <xf numFmtId="0" fontId="48" fillId="34" borderId="11" xfId="73" applyFont="1" applyFill="1" applyBorder="1" applyAlignment="1" applyProtection="1">
      <alignment horizontal="center" vertical="center"/>
    </xf>
    <xf numFmtId="0" fontId="53" fillId="34" borderId="10" xfId="73" applyFont="1" applyFill="1" applyBorder="1" applyAlignment="1" applyProtection="1">
      <alignment horizontal="center" vertical="center"/>
    </xf>
    <xf numFmtId="0" fontId="53" fillId="34" borderId="7" xfId="73" applyFont="1" applyFill="1" applyBorder="1" applyAlignment="1" applyProtection="1">
      <alignment horizontal="center" vertical="center"/>
    </xf>
    <xf numFmtId="0" fontId="53" fillId="34" borderId="11" xfId="73" applyFont="1" applyFill="1" applyBorder="1" applyAlignment="1" applyProtection="1">
      <alignment horizontal="center" vertical="center"/>
    </xf>
    <xf numFmtId="4" fontId="2" fillId="0" borderId="6" xfId="73" applyNumberFormat="1" applyFont="1" applyBorder="1" applyAlignment="1" applyProtection="1">
      <alignment horizontal="center" vertical="center"/>
    </xf>
    <xf numFmtId="0" fontId="2" fillId="0" borderId="0" xfId="73" applyFont="1" applyBorder="1" applyAlignment="1" applyProtection="1">
      <alignment horizontal="left" vertical="center" wrapText="1"/>
    </xf>
  </cellXfs>
  <cellStyles count="9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2 2" xfId="9"/>
    <cellStyle name="20% - Ênfase3 2" xfId="10"/>
    <cellStyle name="20% - Ênfase4 2" xfId="11"/>
    <cellStyle name="20% - Ênfase5 2" xfId="12"/>
    <cellStyle name="20% - Ênfase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Ênfase1 2" xfId="20"/>
    <cellStyle name="40% - Ênfase2 2" xfId="21"/>
    <cellStyle name="40% - Ênfase3 2" xfId="22"/>
    <cellStyle name="40% - Ênfase4 2" xfId="23"/>
    <cellStyle name="40% - Ênfase5 2" xfId="24"/>
    <cellStyle name="40% - Ênfase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Ênfase1 2" xfId="32"/>
    <cellStyle name="60% - Ênfase2 2" xfId="33"/>
    <cellStyle name="60% - Ênfase3 2" xfId="34"/>
    <cellStyle name="60% - Ênfase4 2" xfId="35"/>
    <cellStyle name="60% - Ênfase5 2" xfId="36"/>
    <cellStyle name="60% - Ênfase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Bom 2" xfId="45"/>
    <cellStyle name="Calculation" xfId="46"/>
    <cellStyle name="Cálculo 2" xfId="47"/>
    <cellStyle name="Célula de Verificação 2" xfId="48"/>
    <cellStyle name="Célula Vinculada 2" xfId="49"/>
    <cellStyle name="Check Cell" xfId="50"/>
    <cellStyle name="Ênfase1 2" xfId="51"/>
    <cellStyle name="Ênfase2 2" xfId="52"/>
    <cellStyle name="Ênfase3 2" xfId="53"/>
    <cellStyle name="Ênfase4 2" xfId="54"/>
    <cellStyle name="Ênfase5 2" xfId="55"/>
    <cellStyle name="Ênfase6 2" xfId="56"/>
    <cellStyle name="Entrada 2" xfId="57"/>
    <cellStyle name="Explanatory Text" xfId="58"/>
    <cellStyle name="Good 2" xfId="59"/>
    <cellStyle name="Heading 1 3" xfId="60"/>
    <cellStyle name="Heading 2 4" xfId="61"/>
    <cellStyle name="Heading 3" xfId="62"/>
    <cellStyle name="Heading 4" xfId="63"/>
    <cellStyle name="Incorreto 2" xfId="64"/>
    <cellStyle name="Input" xfId="65"/>
    <cellStyle name="Linked Cell" xfId="66"/>
    <cellStyle name="Moeda 2" xfId="67"/>
    <cellStyle name="Neutra 2" xfId="68"/>
    <cellStyle name="Neutral 5" xfId="69"/>
    <cellStyle name="Normal" xfId="0" builtinId="0"/>
    <cellStyle name="Normal 2" xfId="70"/>
    <cellStyle name="Normal 2 2" xfId="71"/>
    <cellStyle name="Normal 27" xfId="72"/>
    <cellStyle name="Normal 3" xfId="73"/>
    <cellStyle name="Normal 3 2" xfId="74"/>
    <cellStyle name="Nota 2" xfId="75"/>
    <cellStyle name="Note 6" xfId="76"/>
    <cellStyle name="Output" xfId="77"/>
    <cellStyle name="Porcentagem" xfId="1" builtinId="5"/>
    <cellStyle name="Porcentagem 2" xfId="78"/>
    <cellStyle name="Saída 2" xfId="79"/>
    <cellStyle name="Separador de milhares 142" xfId="80"/>
    <cellStyle name="Texto de Aviso 2" xfId="81"/>
    <cellStyle name="Texto Explicativo 2" xfId="82"/>
    <cellStyle name="Title" xfId="83"/>
    <cellStyle name="Título 1 2" xfId="84"/>
    <cellStyle name="Título 2 2" xfId="85"/>
    <cellStyle name="Título 3 2" xfId="86"/>
    <cellStyle name="Título 4 2" xfId="87"/>
    <cellStyle name="Título 5" xfId="88"/>
    <cellStyle name="Total 2" xfId="89"/>
    <cellStyle name="Vírgula 2" xfId="90"/>
    <cellStyle name="Warning Text" xfId="9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6A6A6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BFBFB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  <color rgb="FFD9BFB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415637</xdr:colOff>
      <xdr:row>0</xdr:row>
      <xdr:rowOff>121227</xdr:rowOff>
    </xdr:from>
    <xdr:to>
      <xdr:col>9</xdr:col>
      <xdr:colOff>2667000</xdr:colOff>
      <xdr:row>2</xdr:row>
      <xdr:rowOff>588818</xdr:rowOff>
    </xdr:to>
    <xdr:pic>
      <xdr:nvPicPr>
        <xdr:cNvPr id="4" name="Imagem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637" y="121227"/>
          <a:ext cx="19673454" cy="131618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675738</xdr:colOff>
      <xdr:row>159</xdr:row>
      <xdr:rowOff>240573</xdr:rowOff>
    </xdr:from>
    <xdr:to>
      <xdr:col>8</xdr:col>
      <xdr:colOff>1544782</xdr:colOff>
      <xdr:row>163</xdr:row>
      <xdr:rowOff>101324</xdr:rowOff>
    </xdr:to>
    <xdr:sp macro="" textlink="">
      <xdr:nvSpPr>
        <xdr:cNvPr id="6" name="CustomShape 1"/>
        <xdr:cNvSpPr/>
      </xdr:nvSpPr>
      <xdr:spPr>
        <a:xfrm>
          <a:off x="12798465" y="79644437"/>
          <a:ext cx="4159499" cy="83056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Arial" panose="020B0604020202020204"/>
            </a:rPr>
            <a:t>______________________________ </a:t>
          </a:r>
          <a:endParaRPr lang="pt-BR" sz="1400" b="1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ARQ.  TALITA PEIXOTO DOS SANTOS</a:t>
          </a:r>
          <a:endParaRPr lang="pt-BR" sz="1200" b="1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ARQUITETA E URBANISTA                                             CAU/SP:</a:t>
          </a:r>
          <a:r>
            <a:rPr lang="pt-BR" sz="1200" b="1" strike="noStrike" spc="-1" baseline="0">
              <a:solidFill>
                <a:srgbClr val="000000"/>
              </a:solidFill>
              <a:latin typeface="Arial" panose="020B0604020202020204"/>
            </a:rPr>
            <a:t> </a:t>
          </a: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A110016-5</a:t>
          </a:r>
          <a:endParaRPr lang="pt-BR" sz="1200" b="1" strike="noStrike" spc="-1">
            <a:latin typeface="Times New Roman" panose="02020603050405020304" pitchFamily="12"/>
          </a:endParaRPr>
        </a:p>
      </xdr:txBody>
    </xdr:sp>
    <xdr:clientData/>
  </xdr:twoCellAnchor>
  <xdr:twoCellAnchor>
    <xdr:from>
      <xdr:col>2</xdr:col>
      <xdr:colOff>259772</xdr:colOff>
      <xdr:row>160</xdr:row>
      <xdr:rowOff>13544</xdr:rowOff>
    </xdr:from>
    <xdr:to>
      <xdr:col>4</xdr:col>
      <xdr:colOff>447592</xdr:colOff>
      <xdr:row>164</xdr:row>
      <xdr:rowOff>9252</xdr:rowOff>
    </xdr:to>
    <xdr:sp macro="" textlink="">
      <xdr:nvSpPr>
        <xdr:cNvPr id="7" name="CustomShape 1"/>
        <xdr:cNvSpPr/>
      </xdr:nvSpPr>
      <xdr:spPr>
        <a:xfrm>
          <a:off x="1939636" y="79659862"/>
          <a:ext cx="8032956" cy="96552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Arial" panose="020B0604020202020204"/>
            </a:rPr>
            <a:t>______________________________ </a:t>
          </a:r>
          <a:endParaRPr lang="pt-BR" sz="1400" b="1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EDUARDO OLIVEIRA DOS SANTOS JUNIOR</a:t>
          </a:r>
          <a:endParaRPr lang="pt-BR" sz="1200" b="1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SECRETÁRIO DE OBRAS, INFRAESTRUTURA E URBANISMO            </a:t>
          </a: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CREA/SP:</a:t>
          </a:r>
          <a:r>
            <a:rPr lang="pt-BR" sz="1200" b="1" strike="noStrike" spc="-1" baseline="0">
              <a:solidFill>
                <a:srgbClr val="000000"/>
              </a:solidFill>
              <a:latin typeface="Arial" panose="020B0604020202020204"/>
            </a:rPr>
            <a:t> 5069244515</a:t>
          </a:r>
          <a:endParaRPr lang="pt-BR" sz="1200" b="1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449038</xdr:colOff>
      <xdr:row>0</xdr:row>
      <xdr:rowOff>122463</xdr:rowOff>
    </xdr:from>
    <xdr:to>
      <xdr:col>6</xdr:col>
      <xdr:colOff>1632857</xdr:colOff>
      <xdr:row>4</xdr:row>
      <xdr:rowOff>898070</xdr:rowOff>
    </xdr:to>
    <xdr:pic>
      <xdr:nvPicPr>
        <xdr:cNvPr id="2" name="Imagem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038" y="122463"/>
          <a:ext cx="16110855" cy="153760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28</xdr:row>
      <xdr:rowOff>180975</xdr:rowOff>
    </xdr:from>
    <xdr:to>
      <xdr:col>15</xdr:col>
      <xdr:colOff>412486</xdr:colOff>
      <xdr:row>33</xdr:row>
      <xdr:rowOff>106669</xdr:rowOff>
    </xdr:to>
    <xdr:sp macro="" textlink="">
      <xdr:nvSpPr>
        <xdr:cNvPr id="2" name="CustomShape 1"/>
        <xdr:cNvSpPr/>
      </xdr:nvSpPr>
      <xdr:spPr>
        <a:xfrm>
          <a:off x="6477000" y="6924675"/>
          <a:ext cx="5241290" cy="87757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Arial" panose="020B0604020202020204"/>
            </a:rPr>
            <a:t>______________________________ </a:t>
          </a:r>
          <a:endParaRPr lang="pt-BR" sz="1400" b="1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Eng.</a:t>
          </a:r>
          <a:r>
            <a:rPr lang="pt-BR" sz="1200" b="1" strike="noStrike" spc="-1" baseline="0">
              <a:solidFill>
                <a:srgbClr val="000000"/>
              </a:solidFill>
              <a:latin typeface="Arial" panose="020B0604020202020204"/>
            </a:rPr>
            <a:t> Civil </a:t>
          </a: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EDUARDO OLIVEIRA DOS SANTOS JUNIOR</a:t>
          </a:r>
          <a:endParaRPr lang="pt-BR" sz="1200" b="1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SECRETÁRIO DE OBRAS, INFRAESTRUTURA E URBANISMO            </a:t>
          </a: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CREA/SP:</a:t>
          </a:r>
          <a:r>
            <a:rPr lang="pt-BR" sz="1200" b="1" strike="noStrike" spc="-1" baseline="0">
              <a:solidFill>
                <a:srgbClr val="000000"/>
              </a:solidFill>
              <a:latin typeface="Arial" panose="020B0604020202020204"/>
            </a:rPr>
            <a:t> 5069244515</a:t>
          </a:r>
          <a:endParaRPr lang="pt-BR" sz="1200" b="1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466919</xdr:colOff>
      <xdr:row>0</xdr:row>
      <xdr:rowOff>86760</xdr:rowOff>
    </xdr:from>
    <xdr:to>
      <xdr:col>5</xdr:col>
      <xdr:colOff>2124075</xdr:colOff>
      <xdr:row>0</xdr:row>
      <xdr:rowOff>809625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86360"/>
          <a:ext cx="6648450" cy="7232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440640</xdr:colOff>
      <xdr:row>41</xdr:row>
      <xdr:rowOff>154800</xdr:rowOff>
    </xdr:from>
    <xdr:to>
      <xdr:col>5</xdr:col>
      <xdr:colOff>29880</xdr:colOff>
      <xdr:row>47</xdr:row>
      <xdr:rowOff>9360</xdr:rowOff>
    </xdr:to>
    <xdr:sp macro="" textlink="">
      <xdr:nvSpPr>
        <xdr:cNvPr id="3" name="CustomShape 1"/>
        <xdr:cNvSpPr/>
      </xdr:nvSpPr>
      <xdr:spPr>
        <a:xfrm>
          <a:off x="1640205" y="8912860"/>
          <a:ext cx="7057390" cy="99758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1300" b="1" strike="noStrike" spc="-1">
              <a:solidFill>
                <a:srgbClr val="000000"/>
              </a:solidFill>
              <a:latin typeface="Arial" panose="020B0604020202020204"/>
            </a:rPr>
            <a:t> </a:t>
          </a:r>
          <a:r>
            <a:rPr lang="pt-BR" sz="1300" b="1" u="sng" strike="noStrike" spc="-1">
              <a:solidFill>
                <a:srgbClr val="000000"/>
              </a:solidFill>
              <a:uFillTx/>
              <a:latin typeface="Arial" panose="020B0604020202020204"/>
            </a:rPr>
            <a:t>                                                                                              </a:t>
          </a:r>
          <a:endParaRPr lang="pt-BR" sz="13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300" b="1" strike="noStrike" spc="-1">
              <a:solidFill>
                <a:srgbClr val="000000"/>
              </a:solidFill>
              <a:latin typeface="Arial" panose="020B0604020202020204"/>
            </a:rPr>
            <a:t>ENG. CIVIL EDUARDO OLIVEIRA DOS SANTOS JUNIOR</a:t>
          </a:r>
          <a:endParaRPr lang="pt-BR" sz="1300" b="0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300" b="0" strike="noStrike" spc="-1">
              <a:solidFill>
                <a:srgbClr val="000000"/>
              </a:solidFill>
              <a:latin typeface="Arial" panose="020B0604020202020204"/>
            </a:rPr>
            <a:t>   </a:t>
          </a:r>
          <a:r>
            <a:rPr lang="pt-BR" sz="1300" b="1" strike="noStrike" spc="-1">
              <a:solidFill>
                <a:srgbClr val="000000"/>
              </a:solidFill>
              <a:latin typeface="Arial" panose="020B0604020202020204"/>
            </a:rPr>
            <a:t>SECRETÁRIO DE OBRAS, INFRAESTRUTURA E URBANISMO</a:t>
          </a:r>
          <a:endParaRPr lang="pt-BR" sz="1300" b="1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300" b="1" strike="noStrike" spc="-1">
              <a:solidFill>
                <a:srgbClr val="000000"/>
              </a:solidFill>
              <a:latin typeface="Arial" panose="020B0604020202020204"/>
            </a:rPr>
            <a:t>CREA/SP: 5069244515</a:t>
          </a:r>
          <a:endParaRPr lang="pt-BR" sz="1300" b="1" strike="noStrike" spc="-1">
            <a:latin typeface="Times New Roman" panose="02020603050405020304" pitchFamily="12"/>
          </a:endParaRPr>
        </a:p>
      </xdr:txBody>
    </xdr:sp>
    <xdr:clientData/>
  </xdr:twoCellAnchor>
  <xdr:twoCellAnchor>
    <xdr:from>
      <xdr:col>5</xdr:col>
      <xdr:colOff>19050</xdr:colOff>
      <xdr:row>41</xdr:row>
      <xdr:rowOff>171450</xdr:rowOff>
    </xdr:from>
    <xdr:to>
      <xdr:col>6</xdr:col>
      <xdr:colOff>1919996</xdr:colOff>
      <xdr:row>46</xdr:row>
      <xdr:rowOff>85238</xdr:rowOff>
    </xdr:to>
    <xdr:sp macro="" textlink="">
      <xdr:nvSpPr>
        <xdr:cNvPr id="5" name="CustomShape 1"/>
        <xdr:cNvSpPr/>
      </xdr:nvSpPr>
      <xdr:spPr>
        <a:xfrm>
          <a:off x="8686800" y="8930005"/>
          <a:ext cx="4462780" cy="8661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r>
            <a:rPr lang="pt-BR" sz="1400" b="1" strike="noStrike" spc="-1">
              <a:solidFill>
                <a:srgbClr val="000000"/>
              </a:solidFill>
              <a:latin typeface="Arial" panose="020B0604020202020204"/>
            </a:rPr>
            <a:t>______________________________ </a:t>
          </a:r>
          <a:endParaRPr lang="pt-BR" sz="1400" b="1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ARQ.  TALITA PEIXOTO DOS SANTOS</a:t>
          </a:r>
          <a:endParaRPr lang="pt-BR" sz="1200" b="1" strike="noStrike" spc="-1">
            <a:latin typeface="Times New Roman" panose="02020603050405020304" pitchFamily="12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ARQUITETA E URBANISTA                                                               CAU/SP:</a:t>
          </a:r>
          <a:r>
            <a:rPr lang="pt-BR" sz="1200" b="1" strike="noStrike" spc="-1" baseline="0">
              <a:solidFill>
                <a:srgbClr val="000000"/>
              </a:solidFill>
              <a:latin typeface="Arial" panose="020B0604020202020204"/>
            </a:rPr>
            <a:t> </a:t>
          </a:r>
          <a:r>
            <a:rPr lang="pt-BR" sz="1200" b="1" strike="noStrike" spc="-1">
              <a:solidFill>
                <a:srgbClr val="000000"/>
              </a:solidFill>
              <a:latin typeface="Arial" panose="020B0604020202020204"/>
            </a:rPr>
            <a:t>A110016-5</a:t>
          </a:r>
          <a:endParaRPr lang="pt-BR" sz="1200" b="1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5"/>
  <sheetViews>
    <sheetView tabSelected="1" view="pageBreakPreview" topLeftCell="A100" zoomScale="60" zoomScaleNormal="55" workbookViewId="0">
      <selection activeCell="J156" sqref="J156"/>
    </sheetView>
  </sheetViews>
  <sheetFormatPr defaultColWidth="9.140625" defaultRowHeight="18.75"/>
  <cols>
    <col min="1" max="1" width="8.85546875" style="74" customWidth="1"/>
    <col min="2" max="2" width="16.28515625" style="74" customWidth="1"/>
    <col min="3" max="3" width="25" style="74" customWidth="1"/>
    <col min="4" max="4" width="96.140625" style="139" customWidth="1"/>
    <col min="5" max="5" width="15.7109375" style="74" customWidth="1"/>
    <col min="6" max="6" width="23.140625" style="74" customWidth="1"/>
    <col min="7" max="7" width="28.28515625" style="74" customWidth="1"/>
    <col min="8" max="8" width="21.140625" style="74" customWidth="1"/>
    <col min="9" max="9" width="26.85546875" style="74" customWidth="1"/>
    <col min="10" max="10" width="45.28515625" style="74" customWidth="1"/>
    <col min="11" max="11" width="116.5703125" style="74" hidden="1" customWidth="1"/>
    <col min="12" max="1021" width="9.140625" style="74"/>
    <col min="1022" max="1024" width="11.5703125" style="74" customWidth="1"/>
    <col min="1025" max="16384" width="9.140625" style="74"/>
  </cols>
  <sheetData>
    <row r="1" spans="1:11">
      <c r="A1" s="72"/>
      <c r="B1" s="72"/>
      <c r="C1" s="72"/>
      <c r="D1" s="73"/>
      <c r="E1" s="72"/>
      <c r="F1" s="72"/>
      <c r="G1" s="72"/>
      <c r="H1" s="72"/>
      <c r="I1" s="72"/>
      <c r="J1" s="72"/>
      <c r="K1" s="72"/>
    </row>
    <row r="2" spans="1:11" ht="48" customHeight="1">
      <c r="A2" s="72"/>
      <c r="B2" s="72"/>
      <c r="C2" s="72"/>
      <c r="D2" s="174"/>
      <c r="E2" s="174"/>
      <c r="F2" s="174"/>
      <c r="G2" s="174"/>
      <c r="H2" s="174"/>
      <c r="I2" s="174"/>
      <c r="J2" s="174"/>
      <c r="K2" s="72"/>
    </row>
    <row r="3" spans="1:11" ht="48" customHeight="1">
      <c r="A3" s="72"/>
      <c r="B3" s="72"/>
      <c r="C3" s="72"/>
      <c r="D3" s="75"/>
      <c r="E3" s="75"/>
      <c r="F3" s="75"/>
      <c r="G3" s="75"/>
      <c r="H3" s="75"/>
      <c r="I3" s="75"/>
      <c r="J3" s="75"/>
      <c r="K3" s="72"/>
    </row>
    <row r="4" spans="1:11" ht="23.25" customHeight="1">
      <c r="A4" s="76"/>
      <c r="B4" s="76"/>
      <c r="C4" s="76"/>
      <c r="D4" s="76"/>
      <c r="E4" s="76"/>
      <c r="F4" s="76"/>
      <c r="G4" s="76"/>
      <c r="H4" s="77"/>
      <c r="I4" s="76"/>
      <c r="J4" s="76"/>
    </row>
    <row r="5" spans="1:11">
      <c r="A5" s="175" t="s">
        <v>390</v>
      </c>
      <c r="B5" s="175"/>
      <c r="C5" s="175"/>
      <c r="D5" s="175"/>
      <c r="E5" s="175"/>
      <c r="F5" s="76"/>
      <c r="G5" s="76"/>
      <c r="H5" s="176" t="s">
        <v>0</v>
      </c>
      <c r="I5" s="177"/>
      <c r="J5" s="178"/>
    </row>
    <row r="6" spans="1:11">
      <c r="A6" s="78" t="s">
        <v>391</v>
      </c>
      <c r="B6" s="76"/>
      <c r="C6" s="76"/>
      <c r="D6" s="76"/>
      <c r="E6" s="76"/>
      <c r="F6" s="76"/>
      <c r="G6" s="76"/>
      <c r="H6" s="179" t="s">
        <v>1</v>
      </c>
      <c r="I6" s="180"/>
      <c r="J6" s="181"/>
    </row>
    <row r="7" spans="1:11">
      <c r="A7" s="78" t="s">
        <v>392</v>
      </c>
      <c r="B7" s="76"/>
      <c r="C7" s="76"/>
      <c r="D7" s="76"/>
      <c r="E7" s="76"/>
      <c r="F7" s="76"/>
      <c r="G7" s="76"/>
      <c r="H7" s="79" t="s">
        <v>385</v>
      </c>
      <c r="I7" s="80"/>
      <c r="J7" s="81"/>
    </row>
    <row r="8" spans="1:11">
      <c r="A8" s="76"/>
      <c r="B8" s="76"/>
      <c r="C8" s="76"/>
      <c r="D8" s="76"/>
      <c r="E8" s="76"/>
      <c r="F8" s="76"/>
      <c r="G8" s="76"/>
      <c r="H8" s="182" t="s">
        <v>2</v>
      </c>
      <c r="I8" s="183"/>
      <c r="J8" s="184"/>
    </row>
    <row r="9" spans="1:11">
      <c r="A9" s="76"/>
      <c r="B9" s="76"/>
      <c r="C9" s="76"/>
      <c r="D9" s="76"/>
      <c r="E9" s="76"/>
      <c r="F9" s="76"/>
      <c r="G9" s="76"/>
      <c r="H9" s="185" t="s">
        <v>492</v>
      </c>
      <c r="I9" s="186"/>
      <c r="J9" s="187"/>
    </row>
    <row r="10" spans="1:11">
      <c r="B10" s="76"/>
      <c r="C10" s="76"/>
      <c r="D10" s="76"/>
      <c r="E10" s="76"/>
      <c r="F10" s="76"/>
      <c r="G10" s="76"/>
      <c r="H10" s="82" t="s">
        <v>3</v>
      </c>
      <c r="I10" s="83"/>
      <c r="J10" s="84"/>
    </row>
    <row r="11" spans="1:11">
      <c r="B11" s="76"/>
      <c r="C11" s="76"/>
      <c r="D11" s="76"/>
      <c r="E11" s="76"/>
      <c r="F11" s="76"/>
      <c r="G11" s="76"/>
      <c r="H11" s="188" t="s">
        <v>4</v>
      </c>
      <c r="I11" s="189"/>
      <c r="J11" s="190"/>
    </row>
    <row r="12" spans="1:11">
      <c r="B12" s="72"/>
      <c r="C12" s="72"/>
      <c r="D12" s="73"/>
      <c r="E12" s="73"/>
      <c r="F12" s="73"/>
      <c r="G12" s="73"/>
      <c r="H12" s="188" t="s">
        <v>5</v>
      </c>
      <c r="I12" s="189"/>
      <c r="J12" s="190"/>
      <c r="K12" s="72"/>
    </row>
    <row r="13" spans="1:11" ht="17.25" customHeight="1">
      <c r="A13" s="72"/>
      <c r="B13" s="72"/>
      <c r="C13" s="72"/>
      <c r="D13" s="73"/>
      <c r="E13" s="73"/>
      <c r="F13" s="73"/>
      <c r="G13" s="73"/>
      <c r="H13" s="73"/>
      <c r="I13" s="73"/>
      <c r="J13" s="73"/>
      <c r="K13" s="72"/>
    </row>
    <row r="14" spans="1:11" ht="33.75" customHeight="1">
      <c r="A14" s="191" t="s">
        <v>6</v>
      </c>
      <c r="B14" s="192"/>
      <c r="C14" s="192"/>
      <c r="D14" s="192"/>
      <c r="E14" s="192"/>
      <c r="F14" s="192"/>
      <c r="G14" s="192"/>
      <c r="H14" s="192"/>
      <c r="I14" s="192"/>
      <c r="J14" s="192"/>
      <c r="K14" s="85"/>
    </row>
    <row r="15" spans="1:11" ht="12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</row>
    <row r="16" spans="1:11" s="88" customFormat="1" ht="10.5" customHeight="1">
      <c r="K16" s="87"/>
    </row>
    <row r="17" spans="1:11">
      <c r="A17" s="195" t="s">
        <v>7</v>
      </c>
      <c r="B17" s="195"/>
      <c r="C17" s="195"/>
      <c r="D17" s="195"/>
      <c r="E17" s="195"/>
      <c r="F17" s="195"/>
      <c r="G17" s="195"/>
      <c r="H17" s="195"/>
      <c r="I17" s="195"/>
      <c r="J17" s="195"/>
      <c r="K17" s="89"/>
    </row>
    <row r="18" spans="1:11" ht="36">
      <c r="A18" s="90" t="s">
        <v>8</v>
      </c>
      <c r="B18" s="90" t="s">
        <v>9</v>
      </c>
      <c r="C18" s="90" t="s">
        <v>10</v>
      </c>
      <c r="D18" s="90" t="s">
        <v>11</v>
      </c>
      <c r="E18" s="90" t="s">
        <v>12</v>
      </c>
      <c r="F18" s="90" t="s">
        <v>13</v>
      </c>
      <c r="G18" s="90" t="s">
        <v>14</v>
      </c>
      <c r="H18" s="90" t="s">
        <v>15</v>
      </c>
      <c r="I18" s="90" t="s">
        <v>16</v>
      </c>
      <c r="J18" s="90" t="s">
        <v>17</v>
      </c>
      <c r="K18" s="90" t="s">
        <v>18</v>
      </c>
    </row>
    <row r="19" spans="1:11" ht="36" customHeight="1">
      <c r="A19" s="91">
        <v>1</v>
      </c>
      <c r="B19" s="92"/>
      <c r="C19" s="92"/>
      <c r="D19" s="172" t="s">
        <v>529</v>
      </c>
      <c r="E19" s="93"/>
      <c r="F19" s="93"/>
      <c r="G19" s="93"/>
      <c r="H19" s="93"/>
      <c r="I19" s="94">
        <f>SUM(I20:I23)</f>
        <v>20370.328000000001</v>
      </c>
      <c r="J19" s="94">
        <f>SUM(J20:J23)</f>
        <v>25462.91</v>
      </c>
      <c r="K19" s="93"/>
    </row>
    <row r="20" spans="1:11" ht="54">
      <c r="A20" s="95" t="s">
        <v>20</v>
      </c>
      <c r="B20" s="96" t="s">
        <v>381</v>
      </c>
      <c r="C20" s="95">
        <v>1</v>
      </c>
      <c r="D20" s="97" t="s">
        <v>516</v>
      </c>
      <c r="E20" s="95" t="s">
        <v>134</v>
      </c>
      <c r="F20" s="98">
        <v>1</v>
      </c>
      <c r="G20" s="99">
        <f>'COMP 1'!S24</f>
        <v>4019.2080000000001</v>
      </c>
      <c r="H20" s="100">
        <f>G20*1.25</f>
        <v>5024.01</v>
      </c>
      <c r="I20" s="100">
        <f>F20*G20</f>
        <v>4019.2080000000001</v>
      </c>
      <c r="J20" s="100">
        <f>F20*H20</f>
        <v>5024.01</v>
      </c>
      <c r="K20" s="101" t="s">
        <v>393</v>
      </c>
    </row>
    <row r="21" spans="1:11">
      <c r="A21" s="102" t="s">
        <v>25</v>
      </c>
      <c r="B21" s="103" t="s">
        <v>21</v>
      </c>
      <c r="C21" s="102" t="s">
        <v>386</v>
      </c>
      <c r="D21" s="104" t="s">
        <v>387</v>
      </c>
      <c r="E21" s="105" t="s">
        <v>489</v>
      </c>
      <c r="F21" s="106">
        <v>4</v>
      </c>
      <c r="G21" s="107">
        <v>892.7</v>
      </c>
      <c r="H21" s="100">
        <f>G21*1.25</f>
        <v>1115.875</v>
      </c>
      <c r="I21" s="100">
        <f>F21*G21</f>
        <v>3570.8</v>
      </c>
      <c r="J21" s="100">
        <f>F21*H21</f>
        <v>4463.5</v>
      </c>
      <c r="K21" s="109" t="s">
        <v>491</v>
      </c>
    </row>
    <row r="22" spans="1:11" ht="36">
      <c r="A22" s="102" t="s">
        <v>29</v>
      </c>
      <c r="B22" s="103" t="s">
        <v>21</v>
      </c>
      <c r="C22" s="102" t="s">
        <v>388</v>
      </c>
      <c r="D22" s="104" t="s">
        <v>389</v>
      </c>
      <c r="E22" s="105" t="s">
        <v>489</v>
      </c>
      <c r="F22" s="106">
        <v>4</v>
      </c>
      <c r="G22" s="107">
        <v>1107.8800000000001</v>
      </c>
      <c r="H22" s="100">
        <f>G22*1.25</f>
        <v>1384.8500000000001</v>
      </c>
      <c r="I22" s="108">
        <f>F22*G22</f>
        <v>4431.5200000000004</v>
      </c>
      <c r="J22" s="108">
        <f>F22*H22</f>
        <v>5539.4000000000005</v>
      </c>
      <c r="K22" s="109" t="s">
        <v>490</v>
      </c>
    </row>
    <row r="23" spans="1:11">
      <c r="A23" s="102" t="s">
        <v>532</v>
      </c>
      <c r="B23" s="102" t="s">
        <v>381</v>
      </c>
      <c r="C23" s="102">
        <v>2</v>
      </c>
      <c r="D23" s="109" t="s">
        <v>499</v>
      </c>
      <c r="E23" s="119" t="s">
        <v>515</v>
      </c>
      <c r="F23" s="106">
        <v>1</v>
      </c>
      <c r="G23" s="108">
        <f>'COMP 2'!F7</f>
        <v>8348.7999999999993</v>
      </c>
      <c r="H23" s="108">
        <f>G23*1.25</f>
        <v>10436</v>
      </c>
      <c r="I23" s="170">
        <f>F23*G23</f>
        <v>8348.7999999999993</v>
      </c>
      <c r="J23" s="108">
        <f>H23*F23</f>
        <v>10436</v>
      </c>
      <c r="K23" s="154" t="s">
        <v>531</v>
      </c>
    </row>
    <row r="24" spans="1:11">
      <c r="A24" s="110"/>
      <c r="B24" s="110"/>
      <c r="C24" s="110"/>
      <c r="D24" s="111"/>
      <c r="E24" s="110"/>
      <c r="F24" s="110"/>
      <c r="G24" s="110"/>
      <c r="H24" s="86"/>
      <c r="K24" s="112"/>
    </row>
    <row r="25" spans="1:11" ht="22.5" customHeight="1">
      <c r="A25" s="110"/>
      <c r="B25" s="110"/>
      <c r="C25" s="110"/>
      <c r="D25" s="111"/>
      <c r="E25" s="110"/>
      <c r="F25" s="110"/>
      <c r="G25" s="110"/>
      <c r="H25" s="113"/>
      <c r="I25" s="114" t="s">
        <v>304</v>
      </c>
      <c r="J25" s="115" t="s">
        <v>305</v>
      </c>
      <c r="K25" s="112"/>
    </row>
    <row r="26" spans="1:11" ht="24.75" customHeight="1">
      <c r="A26" s="110"/>
      <c r="B26" s="110"/>
      <c r="C26" s="110"/>
      <c r="D26" s="168"/>
      <c r="E26" s="168"/>
      <c r="F26" s="113"/>
      <c r="G26" s="113"/>
      <c r="H26" s="90" t="s">
        <v>303</v>
      </c>
      <c r="I26" s="116">
        <f>SUM(I20:I23)</f>
        <v>20370.328000000001</v>
      </c>
      <c r="J26" s="116">
        <f>SUM(J20:J23)</f>
        <v>25462.91</v>
      </c>
      <c r="K26" s="112"/>
    </row>
    <row r="27" spans="1:11">
      <c r="A27" s="117"/>
      <c r="B27" s="117"/>
      <c r="C27" s="117"/>
      <c r="D27" s="117"/>
      <c r="E27" s="117"/>
      <c r="F27" s="117"/>
      <c r="G27" s="117"/>
      <c r="H27" s="86"/>
      <c r="I27" s="86"/>
      <c r="J27" s="86"/>
      <c r="K27" s="141"/>
    </row>
    <row r="28" spans="1:11" ht="24.75" customHeight="1">
      <c r="A28" s="193" t="s">
        <v>380</v>
      </c>
      <c r="B28" s="193"/>
      <c r="C28" s="193"/>
      <c r="D28" s="193"/>
      <c r="E28" s="193"/>
      <c r="F28" s="193"/>
      <c r="G28" s="193"/>
      <c r="H28" s="193"/>
      <c r="I28" s="193"/>
      <c r="J28" s="193"/>
      <c r="K28" s="87"/>
    </row>
    <row r="29" spans="1:11" ht="36">
      <c r="A29" s="90" t="s">
        <v>8</v>
      </c>
      <c r="B29" s="90" t="s">
        <v>9</v>
      </c>
      <c r="C29" s="90" t="s">
        <v>10</v>
      </c>
      <c r="D29" s="90" t="s">
        <v>11</v>
      </c>
      <c r="E29" s="90" t="s">
        <v>12</v>
      </c>
      <c r="F29" s="90" t="s">
        <v>13</v>
      </c>
      <c r="G29" s="90" t="s">
        <v>14</v>
      </c>
      <c r="H29" s="90" t="s">
        <v>15</v>
      </c>
      <c r="I29" s="90" t="s">
        <v>16</v>
      </c>
      <c r="J29" s="90" t="s">
        <v>500</v>
      </c>
      <c r="K29" s="90" t="s">
        <v>18</v>
      </c>
    </row>
    <row r="30" spans="1:11" ht="36.75" customHeight="1">
      <c r="A30" s="91">
        <v>1</v>
      </c>
      <c r="B30" s="92"/>
      <c r="C30" s="92"/>
      <c r="D30" s="118" t="s">
        <v>19</v>
      </c>
      <c r="E30" s="93"/>
      <c r="F30" s="93"/>
      <c r="G30" s="93"/>
      <c r="H30" s="93"/>
      <c r="I30" s="171">
        <f>SUM(I31:I41)</f>
        <v>8125.3432000000003</v>
      </c>
      <c r="J30" s="171">
        <f>SUM(J31:J41)</f>
        <v>10156.679</v>
      </c>
      <c r="K30" s="93"/>
    </row>
    <row r="31" spans="1:11" ht="27.75" customHeight="1">
      <c r="A31" s="102" t="s">
        <v>20</v>
      </c>
      <c r="B31" s="119" t="s">
        <v>21</v>
      </c>
      <c r="C31" s="102" t="s">
        <v>22</v>
      </c>
      <c r="D31" s="104" t="s">
        <v>23</v>
      </c>
      <c r="E31" s="102" t="s">
        <v>24</v>
      </c>
      <c r="F31" s="173">
        <f>2.4*1.2</f>
        <v>2.88</v>
      </c>
      <c r="G31" s="107">
        <v>929.16</v>
      </c>
      <c r="H31" s="108">
        <f>G31*1.25</f>
        <v>1161.45</v>
      </c>
      <c r="I31" s="108">
        <f>F31*G31</f>
        <v>2675.9807999999998</v>
      </c>
      <c r="J31" s="108">
        <f>F31*H31</f>
        <v>3344.9760000000001</v>
      </c>
      <c r="K31" s="120" t="s">
        <v>394</v>
      </c>
    </row>
    <row r="32" spans="1:11" ht="24.75" customHeight="1">
      <c r="A32" s="102" t="s">
        <v>25</v>
      </c>
      <c r="B32" s="119" t="s">
        <v>21</v>
      </c>
      <c r="C32" s="102" t="s">
        <v>26</v>
      </c>
      <c r="D32" s="104" t="s">
        <v>27</v>
      </c>
      <c r="E32" s="102" t="s">
        <v>28</v>
      </c>
      <c r="F32" s="173">
        <v>13</v>
      </c>
      <c r="G32" s="107">
        <v>260.88</v>
      </c>
      <c r="H32" s="108">
        <f t="shared" ref="H32:H41" si="0">G32*1.25</f>
        <v>326.10000000000002</v>
      </c>
      <c r="I32" s="108">
        <f t="shared" ref="I32:I41" si="1">F32*G32</f>
        <v>3391.44</v>
      </c>
      <c r="J32" s="108">
        <f t="shared" ref="J32:J41" si="2">F32*H32</f>
        <v>4239.3</v>
      </c>
      <c r="K32" s="104" t="s">
        <v>395</v>
      </c>
    </row>
    <row r="33" spans="1:11" ht="24.75" customHeight="1">
      <c r="A33" s="102" t="s">
        <v>29</v>
      </c>
      <c r="B33" s="119" t="s">
        <v>21</v>
      </c>
      <c r="C33" s="102" t="s">
        <v>30</v>
      </c>
      <c r="D33" s="104" t="s">
        <v>31</v>
      </c>
      <c r="E33" s="102" t="s">
        <v>28</v>
      </c>
      <c r="F33" s="173">
        <v>1</v>
      </c>
      <c r="G33" s="107">
        <v>50.68</v>
      </c>
      <c r="H33" s="108">
        <f t="shared" si="0"/>
        <v>63.35</v>
      </c>
      <c r="I33" s="108">
        <f t="shared" si="1"/>
        <v>50.68</v>
      </c>
      <c r="J33" s="108">
        <f t="shared" si="2"/>
        <v>63.35</v>
      </c>
      <c r="K33" s="104" t="s">
        <v>396</v>
      </c>
    </row>
    <row r="34" spans="1:11" ht="25.5" customHeight="1">
      <c r="A34" s="102" t="s">
        <v>532</v>
      </c>
      <c r="B34" s="119" t="s">
        <v>21</v>
      </c>
      <c r="C34" s="102" t="s">
        <v>32</v>
      </c>
      <c r="D34" s="104" t="s">
        <v>33</v>
      </c>
      <c r="E34" s="102" t="s">
        <v>24</v>
      </c>
      <c r="F34" s="173">
        <v>225</v>
      </c>
      <c r="G34" s="107">
        <v>3.92</v>
      </c>
      <c r="H34" s="108">
        <f t="shared" si="0"/>
        <v>4.9000000000000004</v>
      </c>
      <c r="I34" s="108">
        <f t="shared" si="1"/>
        <v>882</v>
      </c>
      <c r="J34" s="108">
        <f t="shared" si="2"/>
        <v>1102.5</v>
      </c>
      <c r="K34" s="104" t="s">
        <v>397</v>
      </c>
    </row>
    <row r="35" spans="1:11" s="121" customFormat="1" ht="24.95" customHeight="1">
      <c r="A35" s="102" t="s">
        <v>533</v>
      </c>
      <c r="B35" s="119" t="s">
        <v>21</v>
      </c>
      <c r="C35" s="102" t="s">
        <v>34</v>
      </c>
      <c r="D35" s="104" t="s">
        <v>35</v>
      </c>
      <c r="E35" s="102" t="s">
        <v>24</v>
      </c>
      <c r="F35" s="173">
        <v>36.9</v>
      </c>
      <c r="G35" s="107">
        <v>7.43</v>
      </c>
      <c r="H35" s="108">
        <f t="shared" si="0"/>
        <v>9.2874999999999996</v>
      </c>
      <c r="I35" s="108">
        <f t="shared" si="1"/>
        <v>274.16699999999997</v>
      </c>
      <c r="J35" s="108">
        <f t="shared" si="2"/>
        <v>342.70874999999995</v>
      </c>
      <c r="K35" s="104" t="s">
        <v>398</v>
      </c>
    </row>
    <row r="36" spans="1:11" s="121" customFormat="1" ht="93" customHeight="1">
      <c r="A36" s="102" t="s">
        <v>534</v>
      </c>
      <c r="B36" s="119" t="s">
        <v>21</v>
      </c>
      <c r="C36" s="102" t="s">
        <v>36</v>
      </c>
      <c r="D36" s="104" t="s">
        <v>37</v>
      </c>
      <c r="E36" s="102" t="s">
        <v>38</v>
      </c>
      <c r="F36" s="173">
        <v>27</v>
      </c>
      <c r="G36" s="107">
        <v>4.12</v>
      </c>
      <c r="H36" s="108">
        <f t="shared" si="0"/>
        <v>5.15</v>
      </c>
      <c r="I36" s="108">
        <f t="shared" si="1"/>
        <v>111.24000000000001</v>
      </c>
      <c r="J36" s="108">
        <f t="shared" si="2"/>
        <v>139.05000000000001</v>
      </c>
      <c r="K36" s="104" t="s">
        <v>399</v>
      </c>
    </row>
    <row r="37" spans="1:11" s="121" customFormat="1" ht="39" customHeight="1">
      <c r="A37" s="102" t="s">
        <v>535</v>
      </c>
      <c r="B37" s="119" t="s">
        <v>21</v>
      </c>
      <c r="C37" s="102" t="s">
        <v>39</v>
      </c>
      <c r="D37" s="104" t="s">
        <v>40</v>
      </c>
      <c r="E37" s="102" t="s">
        <v>38</v>
      </c>
      <c r="F37" s="173">
        <v>9.8000000000000007</v>
      </c>
      <c r="G37" s="107">
        <v>12.35</v>
      </c>
      <c r="H37" s="108">
        <f t="shared" si="0"/>
        <v>15.4375</v>
      </c>
      <c r="I37" s="108">
        <f t="shared" si="1"/>
        <v>121.03</v>
      </c>
      <c r="J37" s="108">
        <f t="shared" si="2"/>
        <v>151.28750000000002</v>
      </c>
      <c r="K37" s="104" t="s">
        <v>400</v>
      </c>
    </row>
    <row r="38" spans="1:11" s="121" customFormat="1" ht="87" customHeight="1">
      <c r="A38" s="102" t="s">
        <v>536</v>
      </c>
      <c r="B38" s="119" t="s">
        <v>21</v>
      </c>
      <c r="C38" s="102" t="s">
        <v>41</v>
      </c>
      <c r="D38" s="104" t="s">
        <v>42</v>
      </c>
      <c r="E38" s="102" t="s">
        <v>38</v>
      </c>
      <c r="F38" s="173">
        <v>9.6999999999999993</v>
      </c>
      <c r="G38" s="107">
        <v>9.89</v>
      </c>
      <c r="H38" s="108">
        <f t="shared" si="0"/>
        <v>12.362500000000001</v>
      </c>
      <c r="I38" s="108">
        <f t="shared" si="1"/>
        <v>95.932999999999993</v>
      </c>
      <c r="J38" s="108">
        <f t="shared" si="2"/>
        <v>119.91625000000001</v>
      </c>
      <c r="K38" s="104" t="s">
        <v>401</v>
      </c>
    </row>
    <row r="39" spans="1:11" s="121" customFormat="1" ht="39" customHeight="1">
      <c r="A39" s="102" t="s">
        <v>537</v>
      </c>
      <c r="B39" s="119" t="s">
        <v>21</v>
      </c>
      <c r="C39" s="102" t="s">
        <v>43</v>
      </c>
      <c r="D39" s="104" t="s">
        <v>44</v>
      </c>
      <c r="E39" s="102" t="s">
        <v>24</v>
      </c>
      <c r="F39" s="173">
        <v>5.44</v>
      </c>
      <c r="G39" s="107">
        <v>28.83</v>
      </c>
      <c r="H39" s="108">
        <f t="shared" si="0"/>
        <v>36.037499999999994</v>
      </c>
      <c r="I39" s="108">
        <f t="shared" si="1"/>
        <v>156.83520000000001</v>
      </c>
      <c r="J39" s="108">
        <f t="shared" si="2"/>
        <v>196.04399999999998</v>
      </c>
      <c r="K39" s="104" t="s">
        <v>402</v>
      </c>
    </row>
    <row r="40" spans="1:11" s="121" customFormat="1" ht="37.5" customHeight="1">
      <c r="A40" s="102" t="s">
        <v>538</v>
      </c>
      <c r="B40" s="119" t="s">
        <v>21</v>
      </c>
      <c r="C40" s="102" t="s">
        <v>45</v>
      </c>
      <c r="D40" s="104" t="s">
        <v>46</v>
      </c>
      <c r="E40" s="102" t="s">
        <v>47</v>
      </c>
      <c r="F40" s="173">
        <v>0.36</v>
      </c>
      <c r="G40" s="107">
        <v>204.27</v>
      </c>
      <c r="H40" s="108">
        <f t="shared" si="0"/>
        <v>255.33750000000001</v>
      </c>
      <c r="I40" s="108">
        <f t="shared" si="1"/>
        <v>73.537199999999999</v>
      </c>
      <c r="J40" s="108">
        <f t="shared" si="2"/>
        <v>91.921499999999995</v>
      </c>
      <c r="K40" s="104" t="s">
        <v>403</v>
      </c>
    </row>
    <row r="41" spans="1:11" s="121" customFormat="1" ht="36.75" customHeight="1">
      <c r="A41" s="102" t="s">
        <v>539</v>
      </c>
      <c r="B41" s="119" t="s">
        <v>21</v>
      </c>
      <c r="C41" s="102" t="s">
        <v>48</v>
      </c>
      <c r="D41" s="104" t="s">
        <v>49</v>
      </c>
      <c r="E41" s="102" t="s">
        <v>50</v>
      </c>
      <c r="F41" s="173">
        <v>130</v>
      </c>
      <c r="G41" s="107">
        <v>2.25</v>
      </c>
      <c r="H41" s="108">
        <f t="shared" si="0"/>
        <v>2.8125</v>
      </c>
      <c r="I41" s="108">
        <f t="shared" si="1"/>
        <v>292.5</v>
      </c>
      <c r="J41" s="108">
        <f t="shared" si="2"/>
        <v>365.625</v>
      </c>
      <c r="K41" s="120" t="s">
        <v>404</v>
      </c>
    </row>
    <row r="42" spans="1:11" s="121" customFormat="1" ht="39.75" customHeight="1">
      <c r="A42" s="91">
        <v>2</v>
      </c>
      <c r="B42" s="92"/>
      <c r="C42" s="92"/>
      <c r="D42" s="118" t="s">
        <v>51</v>
      </c>
      <c r="E42" s="93"/>
      <c r="F42" s="93"/>
      <c r="G42" s="93"/>
      <c r="H42" s="93"/>
      <c r="I42" s="171">
        <f>SUM(I43:I66)</f>
        <v>123822.80069999998</v>
      </c>
      <c r="J42" s="171">
        <f>SUM(J43:J66)</f>
        <v>154778.500875</v>
      </c>
      <c r="K42" s="93"/>
    </row>
    <row r="43" spans="1:11" s="121" customFormat="1" ht="90">
      <c r="A43" s="102" t="s">
        <v>52</v>
      </c>
      <c r="B43" s="119" t="s">
        <v>53</v>
      </c>
      <c r="C43" s="102" t="s">
        <v>54</v>
      </c>
      <c r="D43" s="104" t="s">
        <v>55</v>
      </c>
      <c r="E43" s="102" t="s">
        <v>47</v>
      </c>
      <c r="F43" s="119">
        <v>24.74</v>
      </c>
      <c r="G43" s="107">
        <v>55.71</v>
      </c>
      <c r="H43" s="108">
        <f t="shared" ref="H43:H66" si="3">G43*1.25</f>
        <v>69.637500000000003</v>
      </c>
      <c r="I43" s="108">
        <f t="shared" ref="I43:I66" si="4">F43*G43</f>
        <v>1378.2654</v>
      </c>
      <c r="J43" s="108">
        <f t="shared" ref="J43:J66" si="5">F43*H43</f>
        <v>1722.8317500000001</v>
      </c>
      <c r="K43" s="109" t="s">
        <v>405</v>
      </c>
    </row>
    <row r="44" spans="1:11" s="121" customFormat="1" ht="36">
      <c r="A44" s="102" t="s">
        <v>56</v>
      </c>
      <c r="B44" s="119" t="s">
        <v>57</v>
      </c>
      <c r="C44" s="119">
        <v>101616</v>
      </c>
      <c r="D44" s="104" t="s">
        <v>58</v>
      </c>
      <c r="E44" s="102" t="s">
        <v>24</v>
      </c>
      <c r="F44" s="173">
        <v>24</v>
      </c>
      <c r="G44" s="107">
        <v>7.09</v>
      </c>
      <c r="H44" s="108">
        <f t="shared" si="3"/>
        <v>8.8625000000000007</v>
      </c>
      <c r="I44" s="108">
        <f t="shared" si="4"/>
        <v>170.16</v>
      </c>
      <c r="J44" s="108">
        <f t="shared" si="5"/>
        <v>212.70000000000002</v>
      </c>
      <c r="K44" s="109" t="s">
        <v>406</v>
      </c>
    </row>
    <row r="45" spans="1:11" s="121" customFormat="1" ht="90">
      <c r="A45" s="102" t="s">
        <v>59</v>
      </c>
      <c r="B45" s="119" t="s">
        <v>53</v>
      </c>
      <c r="C45" s="102" t="s">
        <v>60</v>
      </c>
      <c r="D45" s="104" t="s">
        <v>61</v>
      </c>
      <c r="E45" s="102" t="s">
        <v>47</v>
      </c>
      <c r="F45" s="119">
        <v>12.16</v>
      </c>
      <c r="G45" s="107">
        <v>199.78</v>
      </c>
      <c r="H45" s="108">
        <f t="shared" si="3"/>
        <v>249.72499999999999</v>
      </c>
      <c r="I45" s="108">
        <f t="shared" si="4"/>
        <v>2429.3247999999999</v>
      </c>
      <c r="J45" s="108">
        <f t="shared" si="5"/>
        <v>3036.6559999999999</v>
      </c>
      <c r="K45" s="109" t="s">
        <v>407</v>
      </c>
    </row>
    <row r="46" spans="1:11" s="121" customFormat="1" ht="56.25" customHeight="1">
      <c r="A46" s="102" t="s">
        <v>62</v>
      </c>
      <c r="B46" s="119" t="s">
        <v>53</v>
      </c>
      <c r="C46" s="102" t="s">
        <v>63</v>
      </c>
      <c r="D46" s="104" t="s">
        <v>64</v>
      </c>
      <c r="E46" s="102" t="s">
        <v>24</v>
      </c>
      <c r="F46" s="173">
        <v>150.19999999999999</v>
      </c>
      <c r="G46" s="107">
        <v>17.29</v>
      </c>
      <c r="H46" s="108">
        <f t="shared" si="3"/>
        <v>21.612499999999997</v>
      </c>
      <c r="I46" s="108">
        <f t="shared" si="4"/>
        <v>2596.9579999999996</v>
      </c>
      <c r="J46" s="108">
        <f t="shared" si="5"/>
        <v>3246.1974999999993</v>
      </c>
      <c r="K46" s="109" t="s">
        <v>408</v>
      </c>
    </row>
    <row r="47" spans="1:11" s="121" customFormat="1" ht="54.75" customHeight="1">
      <c r="A47" s="102" t="s">
        <v>65</v>
      </c>
      <c r="B47" s="119" t="s">
        <v>53</v>
      </c>
      <c r="C47" s="102" t="s">
        <v>66</v>
      </c>
      <c r="D47" s="104" t="s">
        <v>67</v>
      </c>
      <c r="E47" s="102" t="s">
        <v>38</v>
      </c>
      <c r="F47" s="173">
        <v>54</v>
      </c>
      <c r="G47" s="107">
        <v>12.05</v>
      </c>
      <c r="H47" s="108">
        <f t="shared" si="3"/>
        <v>15.0625</v>
      </c>
      <c r="I47" s="108">
        <f t="shared" si="4"/>
        <v>650.70000000000005</v>
      </c>
      <c r="J47" s="108">
        <f t="shared" si="5"/>
        <v>813.375</v>
      </c>
      <c r="K47" s="109" t="s">
        <v>409</v>
      </c>
    </row>
    <row r="48" spans="1:11" s="121" customFormat="1" ht="145.5" customHeight="1">
      <c r="A48" s="102" t="s">
        <v>68</v>
      </c>
      <c r="B48" s="119" t="s">
        <v>53</v>
      </c>
      <c r="C48" s="102" t="s">
        <v>69</v>
      </c>
      <c r="D48" s="104" t="s">
        <v>70</v>
      </c>
      <c r="E48" s="102" t="s">
        <v>38</v>
      </c>
      <c r="F48" s="173">
        <v>36.5</v>
      </c>
      <c r="G48" s="107">
        <v>30.9</v>
      </c>
      <c r="H48" s="108">
        <f t="shared" si="3"/>
        <v>38.625</v>
      </c>
      <c r="I48" s="108">
        <f t="shared" si="4"/>
        <v>1127.8499999999999</v>
      </c>
      <c r="J48" s="108">
        <f t="shared" si="5"/>
        <v>1409.8125</v>
      </c>
      <c r="K48" s="109" t="s">
        <v>410</v>
      </c>
    </row>
    <row r="49" spans="1:11" s="121" customFormat="1" ht="72.75" customHeight="1">
      <c r="A49" s="102" t="s">
        <v>71</v>
      </c>
      <c r="B49" s="119" t="s">
        <v>57</v>
      </c>
      <c r="C49" s="119">
        <v>99253</v>
      </c>
      <c r="D49" s="104" t="s">
        <v>72</v>
      </c>
      <c r="E49" s="102" t="s">
        <v>28</v>
      </c>
      <c r="F49" s="173">
        <v>1</v>
      </c>
      <c r="G49" s="107">
        <v>550.89</v>
      </c>
      <c r="H49" s="108">
        <f t="shared" si="3"/>
        <v>688.61249999999995</v>
      </c>
      <c r="I49" s="108">
        <f t="shared" si="4"/>
        <v>550.89</v>
      </c>
      <c r="J49" s="108">
        <f t="shared" si="5"/>
        <v>688.61249999999995</v>
      </c>
      <c r="K49" s="109" t="s">
        <v>411</v>
      </c>
    </row>
    <row r="50" spans="1:11" s="121" customFormat="1" ht="39.75" customHeight="1">
      <c r="A50" s="102" t="s">
        <v>73</v>
      </c>
      <c r="B50" s="119" t="s">
        <v>53</v>
      </c>
      <c r="C50" s="102" t="s">
        <v>74</v>
      </c>
      <c r="D50" s="104" t="s">
        <v>75</v>
      </c>
      <c r="E50" s="102" t="s">
        <v>38</v>
      </c>
      <c r="F50" s="173">
        <v>15</v>
      </c>
      <c r="G50" s="107">
        <v>76.400000000000006</v>
      </c>
      <c r="H50" s="108">
        <f t="shared" si="3"/>
        <v>95.5</v>
      </c>
      <c r="I50" s="108">
        <f t="shared" si="4"/>
        <v>1146</v>
      </c>
      <c r="J50" s="108">
        <f t="shared" si="5"/>
        <v>1432.5</v>
      </c>
      <c r="K50" s="109" t="s">
        <v>412</v>
      </c>
    </row>
    <row r="51" spans="1:11" s="121" customFormat="1" ht="54" customHeight="1">
      <c r="A51" s="102" t="s">
        <v>76</v>
      </c>
      <c r="B51" s="119" t="s">
        <v>53</v>
      </c>
      <c r="C51" s="102" t="s">
        <v>77</v>
      </c>
      <c r="D51" s="104" t="s">
        <v>78</v>
      </c>
      <c r="E51" s="102" t="s">
        <v>47</v>
      </c>
      <c r="F51" s="173">
        <v>3.75</v>
      </c>
      <c r="G51" s="107">
        <v>17.329999999999998</v>
      </c>
      <c r="H51" s="108">
        <f t="shared" si="3"/>
        <v>21.662499999999998</v>
      </c>
      <c r="I51" s="108">
        <f t="shared" si="4"/>
        <v>64.987499999999997</v>
      </c>
      <c r="J51" s="108">
        <f t="shared" si="5"/>
        <v>81.234374999999986</v>
      </c>
      <c r="K51" s="109" t="s">
        <v>413</v>
      </c>
    </row>
    <row r="52" spans="1:11" s="121" customFormat="1" ht="37.5" customHeight="1">
      <c r="A52" s="102" t="s">
        <v>79</v>
      </c>
      <c r="B52" s="119" t="s">
        <v>53</v>
      </c>
      <c r="C52" s="102" t="s">
        <v>80</v>
      </c>
      <c r="D52" s="104" t="s">
        <v>81</v>
      </c>
      <c r="E52" s="102" t="s">
        <v>38</v>
      </c>
      <c r="F52" s="173">
        <v>96</v>
      </c>
      <c r="G52" s="107">
        <v>61.89</v>
      </c>
      <c r="H52" s="108">
        <f t="shared" si="3"/>
        <v>77.362499999999997</v>
      </c>
      <c r="I52" s="108">
        <f t="shared" si="4"/>
        <v>5941.4400000000005</v>
      </c>
      <c r="J52" s="108">
        <f t="shared" si="5"/>
        <v>7426.7999999999993</v>
      </c>
      <c r="K52" s="109" t="s">
        <v>414</v>
      </c>
    </row>
    <row r="53" spans="1:11" s="121" customFormat="1" ht="33.75" customHeight="1">
      <c r="A53" s="102" t="s">
        <v>82</v>
      </c>
      <c r="B53" s="119" t="s">
        <v>53</v>
      </c>
      <c r="C53" s="102" t="s">
        <v>83</v>
      </c>
      <c r="D53" s="104" t="s">
        <v>84</v>
      </c>
      <c r="E53" s="102" t="s">
        <v>24</v>
      </c>
      <c r="F53" s="173">
        <v>26.4</v>
      </c>
      <c r="G53" s="107">
        <v>95.53</v>
      </c>
      <c r="H53" s="108">
        <f t="shared" si="3"/>
        <v>119.41249999999999</v>
      </c>
      <c r="I53" s="108">
        <f t="shared" si="4"/>
        <v>2521.9919999999997</v>
      </c>
      <c r="J53" s="108">
        <f t="shared" si="5"/>
        <v>3152.49</v>
      </c>
      <c r="K53" s="109" t="s">
        <v>415</v>
      </c>
    </row>
    <row r="54" spans="1:11" s="121" customFormat="1" ht="47.25" customHeight="1">
      <c r="A54" s="102" t="s">
        <v>540</v>
      </c>
      <c r="B54" s="119" t="s">
        <v>53</v>
      </c>
      <c r="C54" s="102" t="s">
        <v>85</v>
      </c>
      <c r="D54" s="104" t="s">
        <v>86</v>
      </c>
      <c r="E54" s="102" t="s">
        <v>24</v>
      </c>
      <c r="F54" s="173">
        <v>3.84</v>
      </c>
      <c r="G54" s="107">
        <v>245.69</v>
      </c>
      <c r="H54" s="108">
        <f t="shared" si="3"/>
        <v>307.11250000000001</v>
      </c>
      <c r="I54" s="108">
        <f t="shared" si="4"/>
        <v>943.44959999999992</v>
      </c>
      <c r="J54" s="108">
        <f t="shared" si="5"/>
        <v>1179.3119999999999</v>
      </c>
      <c r="K54" s="109" t="s">
        <v>416</v>
      </c>
    </row>
    <row r="55" spans="1:11" s="121" customFormat="1" ht="140.25" customHeight="1">
      <c r="A55" s="102" t="s">
        <v>541</v>
      </c>
      <c r="B55" s="119" t="s">
        <v>53</v>
      </c>
      <c r="C55" s="102" t="s">
        <v>87</v>
      </c>
      <c r="D55" s="104" t="s">
        <v>88</v>
      </c>
      <c r="E55" s="102" t="s">
        <v>50</v>
      </c>
      <c r="F55" s="173">
        <v>614.87</v>
      </c>
      <c r="G55" s="107">
        <v>10.220000000000001</v>
      </c>
      <c r="H55" s="108">
        <f t="shared" si="3"/>
        <v>12.775</v>
      </c>
      <c r="I55" s="108">
        <f t="shared" si="4"/>
        <v>6283.9714000000004</v>
      </c>
      <c r="J55" s="108">
        <f t="shared" si="5"/>
        <v>7854.96425</v>
      </c>
      <c r="K55" s="109" t="s">
        <v>417</v>
      </c>
    </row>
    <row r="56" spans="1:11" s="121" customFormat="1" ht="77.25" customHeight="1">
      <c r="A56" s="102" t="s">
        <v>542</v>
      </c>
      <c r="B56" s="119" t="s">
        <v>53</v>
      </c>
      <c r="C56" s="102" t="s">
        <v>89</v>
      </c>
      <c r="D56" s="104" t="s">
        <v>90</v>
      </c>
      <c r="E56" s="102" t="s">
        <v>47</v>
      </c>
      <c r="F56" s="173">
        <v>10.23</v>
      </c>
      <c r="G56" s="107">
        <v>473.18</v>
      </c>
      <c r="H56" s="108">
        <f t="shared" si="3"/>
        <v>591.47500000000002</v>
      </c>
      <c r="I56" s="108">
        <f t="shared" si="4"/>
        <v>4840.6314000000002</v>
      </c>
      <c r="J56" s="108">
        <f t="shared" si="5"/>
        <v>6050.7892500000007</v>
      </c>
      <c r="K56" s="109" t="s">
        <v>418</v>
      </c>
    </row>
    <row r="57" spans="1:11" s="121" customFormat="1" ht="43.5" customHeight="1">
      <c r="A57" s="102" t="s">
        <v>543</v>
      </c>
      <c r="B57" s="119" t="s">
        <v>53</v>
      </c>
      <c r="C57" s="102" t="s">
        <v>91</v>
      </c>
      <c r="D57" s="104" t="s">
        <v>92</v>
      </c>
      <c r="E57" s="102" t="s">
        <v>47</v>
      </c>
      <c r="F57" s="173">
        <v>7.2</v>
      </c>
      <c r="G57" s="107">
        <v>156.63999999999999</v>
      </c>
      <c r="H57" s="108">
        <f t="shared" si="3"/>
        <v>195.79999999999998</v>
      </c>
      <c r="I57" s="108">
        <f t="shared" si="4"/>
        <v>1127.808</v>
      </c>
      <c r="J57" s="108">
        <f t="shared" si="5"/>
        <v>1409.76</v>
      </c>
      <c r="K57" s="109" t="s">
        <v>419</v>
      </c>
    </row>
    <row r="58" spans="1:11" s="121" customFormat="1" ht="54">
      <c r="A58" s="102" t="s">
        <v>544</v>
      </c>
      <c r="B58" s="119" t="s">
        <v>53</v>
      </c>
      <c r="C58" s="102" t="s">
        <v>93</v>
      </c>
      <c r="D58" s="104" t="s">
        <v>94</v>
      </c>
      <c r="E58" s="102" t="s">
        <v>47</v>
      </c>
      <c r="F58" s="173">
        <v>3.03</v>
      </c>
      <c r="G58" s="107">
        <v>108.2</v>
      </c>
      <c r="H58" s="108">
        <f t="shared" si="3"/>
        <v>135.25</v>
      </c>
      <c r="I58" s="108">
        <f t="shared" si="4"/>
        <v>327.846</v>
      </c>
      <c r="J58" s="108">
        <f t="shared" si="5"/>
        <v>409.80749999999995</v>
      </c>
      <c r="K58" s="109" t="s">
        <v>420</v>
      </c>
    </row>
    <row r="59" spans="1:11">
      <c r="A59" s="102" t="s">
        <v>545</v>
      </c>
      <c r="B59" s="119" t="s">
        <v>53</v>
      </c>
      <c r="C59" s="102" t="s">
        <v>95</v>
      </c>
      <c r="D59" s="104" t="s">
        <v>494</v>
      </c>
      <c r="E59" s="102" t="s">
        <v>24</v>
      </c>
      <c r="F59" s="173">
        <v>46.01</v>
      </c>
      <c r="G59" s="107">
        <v>104.93</v>
      </c>
      <c r="H59" s="108">
        <f t="shared" si="3"/>
        <v>131.16250000000002</v>
      </c>
      <c r="I59" s="108">
        <f t="shared" si="4"/>
        <v>4827.8293000000003</v>
      </c>
      <c r="J59" s="108">
        <f t="shared" si="5"/>
        <v>6034.7866250000006</v>
      </c>
      <c r="K59" s="109" t="s">
        <v>421</v>
      </c>
    </row>
    <row r="60" spans="1:11" s="121" customFormat="1" ht="35.25" customHeight="1">
      <c r="A60" s="102" t="s">
        <v>546</v>
      </c>
      <c r="B60" s="119" t="s">
        <v>53</v>
      </c>
      <c r="C60" s="102" t="s">
        <v>96</v>
      </c>
      <c r="D60" s="104" t="s">
        <v>97</v>
      </c>
      <c r="E60" s="102" t="s">
        <v>24</v>
      </c>
      <c r="F60" s="173">
        <v>96.03</v>
      </c>
      <c r="G60" s="107">
        <v>19.100000000000001</v>
      </c>
      <c r="H60" s="108">
        <f t="shared" si="3"/>
        <v>23.875</v>
      </c>
      <c r="I60" s="108">
        <f t="shared" si="4"/>
        <v>1834.1730000000002</v>
      </c>
      <c r="J60" s="108">
        <f t="shared" si="5"/>
        <v>2292.7162499999999</v>
      </c>
      <c r="K60" s="109" t="s">
        <v>422</v>
      </c>
    </row>
    <row r="61" spans="1:11" s="121" customFormat="1" ht="27.75" customHeight="1">
      <c r="A61" s="102" t="s">
        <v>547</v>
      </c>
      <c r="B61" s="119" t="s">
        <v>53</v>
      </c>
      <c r="C61" s="122" t="s">
        <v>98</v>
      </c>
      <c r="D61" s="104" t="s">
        <v>99</v>
      </c>
      <c r="E61" s="102" t="s">
        <v>24</v>
      </c>
      <c r="F61" s="173">
        <v>115.04</v>
      </c>
      <c r="G61" s="123">
        <v>6.62</v>
      </c>
      <c r="H61" s="108">
        <f t="shared" si="3"/>
        <v>8.2750000000000004</v>
      </c>
      <c r="I61" s="108">
        <f t="shared" si="4"/>
        <v>761.5648000000001</v>
      </c>
      <c r="J61" s="108">
        <f t="shared" si="5"/>
        <v>951.95600000000013</v>
      </c>
      <c r="K61" s="109" t="s">
        <v>423</v>
      </c>
    </row>
    <row r="62" spans="1:11" s="121" customFormat="1" ht="36" customHeight="1">
      <c r="A62" s="102" t="s">
        <v>548</v>
      </c>
      <c r="B62" s="119" t="s">
        <v>53</v>
      </c>
      <c r="C62" s="122" t="s">
        <v>100</v>
      </c>
      <c r="D62" s="104" t="s">
        <v>101</v>
      </c>
      <c r="E62" s="102" t="s">
        <v>47</v>
      </c>
      <c r="F62" s="173">
        <v>1.1499999999999999</v>
      </c>
      <c r="G62" s="123">
        <v>786.52</v>
      </c>
      <c r="H62" s="108">
        <f t="shared" si="3"/>
        <v>983.15</v>
      </c>
      <c r="I62" s="108">
        <f t="shared" si="4"/>
        <v>904.49799999999993</v>
      </c>
      <c r="J62" s="108">
        <f t="shared" si="5"/>
        <v>1130.6224999999999</v>
      </c>
      <c r="K62" s="109" t="s">
        <v>424</v>
      </c>
    </row>
    <row r="63" spans="1:11" s="121" customFormat="1" ht="72">
      <c r="A63" s="102" t="s">
        <v>549</v>
      </c>
      <c r="B63" s="119" t="s">
        <v>102</v>
      </c>
      <c r="C63" s="119">
        <v>102362</v>
      </c>
      <c r="D63" s="104" t="s">
        <v>103</v>
      </c>
      <c r="E63" s="102" t="s">
        <v>24</v>
      </c>
      <c r="F63" s="173">
        <v>435.65</v>
      </c>
      <c r="G63" s="107">
        <v>170.05</v>
      </c>
      <c r="H63" s="108">
        <f t="shared" si="3"/>
        <v>212.5625</v>
      </c>
      <c r="I63" s="108">
        <f t="shared" si="4"/>
        <v>74082.282500000001</v>
      </c>
      <c r="J63" s="108">
        <f t="shared" si="5"/>
        <v>92602.853124999994</v>
      </c>
      <c r="K63" s="109" t="s">
        <v>425</v>
      </c>
    </row>
    <row r="64" spans="1:11" s="121" customFormat="1" ht="40.5" customHeight="1">
      <c r="A64" s="102" t="s">
        <v>550</v>
      </c>
      <c r="B64" s="119" t="s">
        <v>53</v>
      </c>
      <c r="C64" s="102" t="s">
        <v>104</v>
      </c>
      <c r="D64" s="104" t="s">
        <v>105</v>
      </c>
      <c r="E64" s="102" t="s">
        <v>24</v>
      </c>
      <c r="F64" s="173">
        <v>8.4</v>
      </c>
      <c r="G64" s="107">
        <v>982.44</v>
      </c>
      <c r="H64" s="108">
        <f t="shared" si="3"/>
        <v>1228.0500000000002</v>
      </c>
      <c r="I64" s="108">
        <f t="shared" si="4"/>
        <v>8252.496000000001</v>
      </c>
      <c r="J64" s="108">
        <f t="shared" si="5"/>
        <v>10315.620000000003</v>
      </c>
      <c r="K64" s="109" t="s">
        <v>426</v>
      </c>
    </row>
    <row r="65" spans="1:11" s="121" customFormat="1" ht="60" customHeight="1">
      <c r="A65" s="102" t="s">
        <v>551</v>
      </c>
      <c r="B65" s="119" t="s">
        <v>53</v>
      </c>
      <c r="C65" s="102" t="s">
        <v>106</v>
      </c>
      <c r="D65" s="104" t="s">
        <v>107</v>
      </c>
      <c r="E65" s="102" t="s">
        <v>24</v>
      </c>
      <c r="F65" s="173">
        <v>8.4</v>
      </c>
      <c r="G65" s="107">
        <v>44.69</v>
      </c>
      <c r="H65" s="108">
        <f t="shared" si="3"/>
        <v>55.862499999999997</v>
      </c>
      <c r="I65" s="108">
        <f t="shared" si="4"/>
        <v>375.39600000000002</v>
      </c>
      <c r="J65" s="108">
        <f t="shared" si="5"/>
        <v>469.245</v>
      </c>
      <c r="K65" s="109" t="s">
        <v>427</v>
      </c>
    </row>
    <row r="66" spans="1:11" s="121" customFormat="1" ht="57" customHeight="1">
      <c r="A66" s="102" t="s">
        <v>552</v>
      </c>
      <c r="B66" s="119" t="s">
        <v>21</v>
      </c>
      <c r="C66" s="102" t="s">
        <v>108</v>
      </c>
      <c r="D66" s="104" t="s">
        <v>109</v>
      </c>
      <c r="E66" s="102" t="s">
        <v>24</v>
      </c>
      <c r="F66" s="173">
        <v>48.7</v>
      </c>
      <c r="G66" s="123">
        <v>14.01</v>
      </c>
      <c r="H66" s="108">
        <f t="shared" si="3"/>
        <v>17.512499999999999</v>
      </c>
      <c r="I66" s="108">
        <f t="shared" si="4"/>
        <v>682.28700000000003</v>
      </c>
      <c r="J66" s="108">
        <f t="shared" si="5"/>
        <v>852.85874999999999</v>
      </c>
      <c r="K66" s="120" t="s">
        <v>428</v>
      </c>
    </row>
    <row r="67" spans="1:11" s="121" customFormat="1" ht="36">
      <c r="A67" s="91">
        <v>3</v>
      </c>
      <c r="B67" s="92"/>
      <c r="C67" s="92"/>
      <c r="D67" s="118" t="s">
        <v>110</v>
      </c>
      <c r="E67" s="93"/>
      <c r="F67" s="93"/>
      <c r="G67" s="93"/>
      <c r="H67" s="93"/>
      <c r="I67" s="171">
        <f>SUM(I68:I80)</f>
        <v>61979.524299999997</v>
      </c>
      <c r="J67" s="171">
        <f>SUM(J68:J80)</f>
        <v>77474.405374999988</v>
      </c>
      <c r="K67" s="93"/>
    </row>
    <row r="68" spans="1:11" s="121" customFormat="1" ht="42.75" customHeight="1">
      <c r="A68" s="102" t="s">
        <v>111</v>
      </c>
      <c r="B68" s="119" t="s">
        <v>53</v>
      </c>
      <c r="C68" s="124" t="s">
        <v>112</v>
      </c>
      <c r="D68" s="125" t="s">
        <v>113</v>
      </c>
      <c r="E68" s="102" t="s">
        <v>24</v>
      </c>
      <c r="F68" s="173">
        <v>311.49</v>
      </c>
      <c r="G68" s="126">
        <v>1.7</v>
      </c>
      <c r="H68" s="108">
        <f t="shared" ref="H68:H80" si="6">G68*1.25</f>
        <v>2.125</v>
      </c>
      <c r="I68" s="108">
        <f t="shared" ref="I68:I80" si="7">F68*G68</f>
        <v>529.53300000000002</v>
      </c>
      <c r="J68" s="108">
        <f t="shared" ref="J68:J80" si="8">F68*H68</f>
        <v>661.91624999999999</v>
      </c>
      <c r="K68" s="125" t="s">
        <v>429</v>
      </c>
    </row>
    <row r="69" spans="1:11" s="121" customFormat="1" ht="42.75" customHeight="1">
      <c r="A69" s="102" t="s">
        <v>114</v>
      </c>
      <c r="B69" s="119" t="s">
        <v>53</v>
      </c>
      <c r="C69" s="102" t="s">
        <v>54</v>
      </c>
      <c r="D69" s="104" t="s">
        <v>115</v>
      </c>
      <c r="E69" s="102" t="s">
        <v>47</v>
      </c>
      <c r="F69" s="173">
        <v>52.95</v>
      </c>
      <c r="G69" s="107">
        <v>55.71</v>
      </c>
      <c r="H69" s="108">
        <f t="shared" si="6"/>
        <v>69.637500000000003</v>
      </c>
      <c r="I69" s="108">
        <f t="shared" si="7"/>
        <v>2949.8445000000002</v>
      </c>
      <c r="J69" s="108">
        <f t="shared" si="8"/>
        <v>3687.3056250000004</v>
      </c>
      <c r="K69" s="109" t="s">
        <v>430</v>
      </c>
    </row>
    <row r="70" spans="1:11" s="121" customFormat="1" ht="36">
      <c r="A70" s="102" t="s">
        <v>116</v>
      </c>
      <c r="B70" s="119" t="s">
        <v>57</v>
      </c>
      <c r="C70" s="119">
        <v>101616</v>
      </c>
      <c r="D70" s="104" t="s">
        <v>58</v>
      </c>
      <c r="E70" s="102" t="s">
        <v>24</v>
      </c>
      <c r="F70" s="173">
        <v>311.49</v>
      </c>
      <c r="G70" s="107">
        <v>7.09</v>
      </c>
      <c r="H70" s="108">
        <f t="shared" si="6"/>
        <v>8.8625000000000007</v>
      </c>
      <c r="I70" s="108">
        <f t="shared" si="7"/>
        <v>2208.4641000000001</v>
      </c>
      <c r="J70" s="108">
        <f t="shared" si="8"/>
        <v>2760.5801250000004</v>
      </c>
      <c r="K70" s="109" t="s">
        <v>431</v>
      </c>
    </row>
    <row r="71" spans="1:11" s="121" customFormat="1" ht="36">
      <c r="A71" s="102" t="s">
        <v>117</v>
      </c>
      <c r="B71" s="119" t="s">
        <v>53</v>
      </c>
      <c r="C71" s="102" t="s">
        <v>83</v>
      </c>
      <c r="D71" s="104" t="s">
        <v>84</v>
      </c>
      <c r="E71" s="102" t="s">
        <v>24</v>
      </c>
      <c r="F71" s="173">
        <v>17.71</v>
      </c>
      <c r="G71" s="107">
        <v>95.53</v>
      </c>
      <c r="H71" s="108">
        <f t="shared" si="6"/>
        <v>119.41249999999999</v>
      </c>
      <c r="I71" s="108">
        <f t="shared" si="7"/>
        <v>1691.8363000000002</v>
      </c>
      <c r="J71" s="108">
        <f t="shared" si="8"/>
        <v>2114.7953750000001</v>
      </c>
      <c r="K71" s="109" t="s">
        <v>432</v>
      </c>
    </row>
    <row r="72" spans="1:11" s="121" customFormat="1" ht="54">
      <c r="A72" s="102" t="s">
        <v>118</v>
      </c>
      <c r="B72" s="119" t="s">
        <v>53</v>
      </c>
      <c r="C72" s="102" t="s">
        <v>89</v>
      </c>
      <c r="D72" s="104" t="s">
        <v>90</v>
      </c>
      <c r="E72" s="102" t="s">
        <v>47</v>
      </c>
      <c r="F72" s="173">
        <v>4.6900000000000004</v>
      </c>
      <c r="G72" s="107">
        <v>473.18</v>
      </c>
      <c r="H72" s="108">
        <f t="shared" si="6"/>
        <v>591.47500000000002</v>
      </c>
      <c r="I72" s="108">
        <f t="shared" si="7"/>
        <v>2219.2142000000003</v>
      </c>
      <c r="J72" s="108">
        <f t="shared" si="8"/>
        <v>2774.0177500000004</v>
      </c>
      <c r="K72" s="109" t="s">
        <v>433</v>
      </c>
    </row>
    <row r="73" spans="1:11" s="121" customFormat="1" ht="54">
      <c r="A73" s="102" t="s">
        <v>119</v>
      </c>
      <c r="B73" s="119" t="s">
        <v>53</v>
      </c>
      <c r="C73" s="102" t="s">
        <v>93</v>
      </c>
      <c r="D73" s="104" t="s">
        <v>94</v>
      </c>
      <c r="E73" s="102" t="s">
        <v>47</v>
      </c>
      <c r="F73" s="173">
        <v>4.6900000000000004</v>
      </c>
      <c r="G73" s="107">
        <v>108.2</v>
      </c>
      <c r="H73" s="108">
        <f t="shared" si="6"/>
        <v>135.25</v>
      </c>
      <c r="I73" s="108">
        <f t="shared" si="7"/>
        <v>507.45800000000008</v>
      </c>
      <c r="J73" s="108">
        <f t="shared" si="8"/>
        <v>634.3225000000001</v>
      </c>
      <c r="K73" s="109" t="s">
        <v>433</v>
      </c>
    </row>
    <row r="74" spans="1:11" ht="24.95" customHeight="1">
      <c r="A74" s="102" t="s">
        <v>120</v>
      </c>
      <c r="B74" s="119" t="s">
        <v>53</v>
      </c>
      <c r="C74" s="102" t="s">
        <v>60</v>
      </c>
      <c r="D74" s="104" t="s">
        <v>61</v>
      </c>
      <c r="E74" s="102" t="s">
        <v>47</v>
      </c>
      <c r="F74" s="173">
        <v>18.68</v>
      </c>
      <c r="G74" s="107">
        <v>199.78</v>
      </c>
      <c r="H74" s="108">
        <f t="shared" si="6"/>
        <v>249.72499999999999</v>
      </c>
      <c r="I74" s="108">
        <f t="shared" si="7"/>
        <v>3731.8903999999998</v>
      </c>
      <c r="J74" s="108">
        <f t="shared" si="8"/>
        <v>4664.8629999999994</v>
      </c>
      <c r="K74" s="109" t="s">
        <v>434</v>
      </c>
    </row>
    <row r="75" spans="1:11" ht="36">
      <c r="A75" s="102" t="s">
        <v>121</v>
      </c>
      <c r="B75" s="119" t="s">
        <v>57</v>
      </c>
      <c r="C75" s="119">
        <v>93679</v>
      </c>
      <c r="D75" s="104" t="s">
        <v>122</v>
      </c>
      <c r="E75" s="102" t="s">
        <v>24</v>
      </c>
      <c r="F75" s="173">
        <v>280.58</v>
      </c>
      <c r="G75" s="107">
        <v>100.11</v>
      </c>
      <c r="H75" s="108">
        <f t="shared" si="6"/>
        <v>125.1375</v>
      </c>
      <c r="I75" s="108">
        <f t="shared" si="7"/>
        <v>28088.863799999999</v>
      </c>
      <c r="J75" s="108">
        <f t="shared" si="8"/>
        <v>35111.079749999997</v>
      </c>
      <c r="K75" s="109" t="s">
        <v>435</v>
      </c>
    </row>
    <row r="76" spans="1:11" ht="37.5" customHeight="1">
      <c r="A76" s="102" t="s">
        <v>123</v>
      </c>
      <c r="B76" s="119" t="s">
        <v>53</v>
      </c>
      <c r="C76" s="102" t="s">
        <v>124</v>
      </c>
      <c r="D76" s="104" t="s">
        <v>125</v>
      </c>
      <c r="E76" s="102" t="s">
        <v>38</v>
      </c>
      <c r="F76" s="173">
        <v>18.600000000000001</v>
      </c>
      <c r="G76" s="107">
        <v>241.72</v>
      </c>
      <c r="H76" s="108">
        <f t="shared" si="6"/>
        <v>302.14999999999998</v>
      </c>
      <c r="I76" s="108">
        <f t="shared" si="7"/>
        <v>4495.9920000000002</v>
      </c>
      <c r="J76" s="108">
        <f t="shared" si="8"/>
        <v>5619.99</v>
      </c>
      <c r="K76" s="109" t="s">
        <v>436</v>
      </c>
    </row>
    <row r="77" spans="1:11" ht="30.75" customHeight="1">
      <c r="A77" s="102" t="s">
        <v>126</v>
      </c>
      <c r="B77" s="119" t="s">
        <v>53</v>
      </c>
      <c r="C77" s="102" t="s">
        <v>106</v>
      </c>
      <c r="D77" s="127" t="s">
        <v>107</v>
      </c>
      <c r="E77" s="102" t="s">
        <v>24</v>
      </c>
      <c r="F77" s="173">
        <v>37.200000000000003</v>
      </c>
      <c r="G77" s="123">
        <v>44.69</v>
      </c>
      <c r="H77" s="108">
        <f t="shared" si="6"/>
        <v>55.862499999999997</v>
      </c>
      <c r="I77" s="108">
        <f t="shared" si="7"/>
        <v>1662.4680000000001</v>
      </c>
      <c r="J77" s="108">
        <f t="shared" si="8"/>
        <v>2078.085</v>
      </c>
      <c r="K77" s="109" t="s">
        <v>437</v>
      </c>
    </row>
    <row r="78" spans="1:11" ht="30.75" customHeight="1">
      <c r="A78" s="102" t="s">
        <v>127</v>
      </c>
      <c r="B78" s="119" t="s">
        <v>53</v>
      </c>
      <c r="C78" s="102" t="s">
        <v>128</v>
      </c>
      <c r="D78" s="104" t="s">
        <v>129</v>
      </c>
      <c r="E78" s="102" t="s">
        <v>38</v>
      </c>
      <c r="F78" s="173">
        <v>12</v>
      </c>
      <c r="G78" s="107">
        <v>205.09</v>
      </c>
      <c r="H78" s="108">
        <f t="shared" si="6"/>
        <v>256.36250000000001</v>
      </c>
      <c r="I78" s="108">
        <f t="shared" si="7"/>
        <v>2461.08</v>
      </c>
      <c r="J78" s="108">
        <f t="shared" si="8"/>
        <v>3076.3500000000004</v>
      </c>
      <c r="K78" s="109" t="s">
        <v>438</v>
      </c>
    </row>
    <row r="79" spans="1:11" ht="30.75" customHeight="1">
      <c r="A79" s="102" t="s">
        <v>130</v>
      </c>
      <c r="B79" s="119" t="s">
        <v>131</v>
      </c>
      <c r="C79" s="119" t="s">
        <v>132</v>
      </c>
      <c r="D79" s="104" t="s">
        <v>133</v>
      </c>
      <c r="E79" s="102" t="s">
        <v>134</v>
      </c>
      <c r="F79" s="173">
        <v>4</v>
      </c>
      <c r="G79" s="107">
        <v>1681.33</v>
      </c>
      <c r="H79" s="108">
        <f t="shared" si="6"/>
        <v>2101.6624999999999</v>
      </c>
      <c r="I79" s="108">
        <f t="shared" si="7"/>
        <v>6725.32</v>
      </c>
      <c r="J79" s="108">
        <f t="shared" si="8"/>
        <v>8406.65</v>
      </c>
      <c r="K79" s="109" t="s">
        <v>439</v>
      </c>
    </row>
    <row r="80" spans="1:11" ht="36">
      <c r="A80" s="102" t="s">
        <v>135</v>
      </c>
      <c r="B80" s="119" t="s">
        <v>53</v>
      </c>
      <c r="C80" s="102" t="s">
        <v>136</v>
      </c>
      <c r="D80" s="104" t="s">
        <v>137</v>
      </c>
      <c r="E80" s="102" t="s">
        <v>28</v>
      </c>
      <c r="F80" s="173">
        <v>4</v>
      </c>
      <c r="G80" s="107">
        <v>1176.8900000000001</v>
      </c>
      <c r="H80" s="108">
        <f t="shared" si="6"/>
        <v>1471.1125000000002</v>
      </c>
      <c r="I80" s="108">
        <f t="shared" si="7"/>
        <v>4707.5600000000004</v>
      </c>
      <c r="J80" s="108">
        <f t="shared" si="8"/>
        <v>5884.4500000000007</v>
      </c>
      <c r="K80" s="109" t="s">
        <v>440</v>
      </c>
    </row>
    <row r="81" spans="1:11" ht="30.75" customHeight="1">
      <c r="A81" s="155">
        <v>4</v>
      </c>
      <c r="B81" s="156"/>
      <c r="C81" s="156"/>
      <c r="D81" s="157" t="s">
        <v>138</v>
      </c>
      <c r="E81" s="157"/>
      <c r="F81" s="157"/>
      <c r="G81" s="157"/>
      <c r="H81" s="157"/>
      <c r="I81" s="171">
        <f>SUM(I82:I99)</f>
        <v>30766.014099999997</v>
      </c>
      <c r="J81" s="171">
        <f>SUM(J82:J99)</f>
        <v>38457.517625</v>
      </c>
      <c r="K81" s="157"/>
    </row>
    <row r="82" spans="1:11" ht="30.75" customHeight="1">
      <c r="A82" s="102" t="s">
        <v>139</v>
      </c>
      <c r="B82" s="119" t="s">
        <v>53</v>
      </c>
      <c r="C82" s="122" t="s">
        <v>140</v>
      </c>
      <c r="D82" s="104" t="s">
        <v>141</v>
      </c>
      <c r="E82" s="102" t="s">
        <v>24</v>
      </c>
      <c r="F82" s="173">
        <v>33.15</v>
      </c>
      <c r="G82" s="123">
        <v>31.25</v>
      </c>
      <c r="H82" s="108">
        <f t="shared" ref="H82:H99" si="9">G82*1.25</f>
        <v>39.0625</v>
      </c>
      <c r="I82" s="108">
        <f t="shared" ref="I82:I99" si="10">F82*G82</f>
        <v>1035.9375</v>
      </c>
      <c r="J82" s="108">
        <f t="shared" ref="J82:J99" si="11">F82*H82</f>
        <v>1294.921875</v>
      </c>
      <c r="K82" s="120" t="s">
        <v>441</v>
      </c>
    </row>
    <row r="83" spans="1:11" ht="36">
      <c r="A83" s="102" t="s">
        <v>517</v>
      </c>
      <c r="B83" s="119" t="s">
        <v>53</v>
      </c>
      <c r="C83" s="122" t="s">
        <v>142</v>
      </c>
      <c r="D83" s="104" t="s">
        <v>143</v>
      </c>
      <c r="E83" s="102" t="s">
        <v>24</v>
      </c>
      <c r="F83" s="173">
        <v>33.15</v>
      </c>
      <c r="G83" s="123">
        <v>56.84</v>
      </c>
      <c r="H83" s="108">
        <f t="shared" si="9"/>
        <v>71.050000000000011</v>
      </c>
      <c r="I83" s="108">
        <f t="shared" si="10"/>
        <v>1884.2460000000001</v>
      </c>
      <c r="J83" s="108">
        <f t="shared" si="11"/>
        <v>2355.3075000000003</v>
      </c>
      <c r="K83" s="120" t="s">
        <v>442</v>
      </c>
    </row>
    <row r="84" spans="1:11" ht="30.75" customHeight="1">
      <c r="A84" s="102" t="s">
        <v>518</v>
      </c>
      <c r="B84" s="119" t="s">
        <v>53</v>
      </c>
      <c r="C84" s="122" t="s">
        <v>144</v>
      </c>
      <c r="D84" s="104" t="s">
        <v>145</v>
      </c>
      <c r="E84" s="102" t="s">
        <v>24</v>
      </c>
      <c r="F84" s="173">
        <v>33.15</v>
      </c>
      <c r="G84" s="123">
        <v>23.33</v>
      </c>
      <c r="H84" s="108">
        <f t="shared" si="9"/>
        <v>29.162499999999998</v>
      </c>
      <c r="I84" s="108">
        <f t="shared" si="10"/>
        <v>773.38949999999988</v>
      </c>
      <c r="J84" s="108">
        <f t="shared" si="11"/>
        <v>966.73687499999994</v>
      </c>
      <c r="K84" s="104" t="s">
        <v>443</v>
      </c>
    </row>
    <row r="85" spans="1:11" ht="33.75" customHeight="1">
      <c r="A85" s="102" t="s">
        <v>519</v>
      </c>
      <c r="B85" s="119" t="s">
        <v>53</v>
      </c>
      <c r="C85" s="122" t="s">
        <v>146</v>
      </c>
      <c r="D85" s="104" t="s">
        <v>147</v>
      </c>
      <c r="E85" s="102" t="s">
        <v>47</v>
      </c>
      <c r="F85" s="173">
        <v>2.13</v>
      </c>
      <c r="G85" s="123">
        <v>74.28</v>
      </c>
      <c r="H85" s="108">
        <f t="shared" si="9"/>
        <v>92.85</v>
      </c>
      <c r="I85" s="108">
        <f t="shared" si="10"/>
        <v>158.21639999999999</v>
      </c>
      <c r="J85" s="108">
        <f t="shared" si="11"/>
        <v>197.77049999999997</v>
      </c>
      <c r="K85" s="104" t="s">
        <v>444</v>
      </c>
    </row>
    <row r="86" spans="1:11" ht="34.5" customHeight="1">
      <c r="A86" s="102" t="s">
        <v>520</v>
      </c>
      <c r="B86" s="119" t="s">
        <v>53</v>
      </c>
      <c r="C86" s="122" t="s">
        <v>148</v>
      </c>
      <c r="D86" s="104" t="s">
        <v>149</v>
      </c>
      <c r="E86" s="102" t="s">
        <v>24</v>
      </c>
      <c r="F86" s="173">
        <v>22.3</v>
      </c>
      <c r="G86" s="123">
        <v>95.13</v>
      </c>
      <c r="H86" s="108">
        <f t="shared" si="9"/>
        <v>118.91249999999999</v>
      </c>
      <c r="I86" s="108">
        <f t="shared" si="10"/>
        <v>2121.3989999999999</v>
      </c>
      <c r="J86" s="108">
        <f t="shared" si="11"/>
        <v>2651.7487499999997</v>
      </c>
      <c r="K86" s="104" t="s">
        <v>445</v>
      </c>
    </row>
    <row r="87" spans="1:11" ht="34.5" customHeight="1">
      <c r="A87" s="102" t="s">
        <v>521</v>
      </c>
      <c r="B87" s="119" t="s">
        <v>53</v>
      </c>
      <c r="C87" s="102" t="s">
        <v>150</v>
      </c>
      <c r="D87" s="104" t="s">
        <v>151</v>
      </c>
      <c r="E87" s="102" t="s">
        <v>24</v>
      </c>
      <c r="F87" s="119">
        <v>25.54</v>
      </c>
      <c r="G87" s="107">
        <v>79.87</v>
      </c>
      <c r="H87" s="108">
        <f t="shared" si="9"/>
        <v>99.837500000000006</v>
      </c>
      <c r="I87" s="108">
        <f t="shared" si="10"/>
        <v>2039.8798000000002</v>
      </c>
      <c r="J87" s="108">
        <f t="shared" si="11"/>
        <v>2549.8497499999999</v>
      </c>
      <c r="K87" s="104" t="s">
        <v>446</v>
      </c>
    </row>
    <row r="88" spans="1:11" ht="42" customHeight="1">
      <c r="A88" s="102" t="s">
        <v>522</v>
      </c>
      <c r="B88" s="119" t="s">
        <v>53</v>
      </c>
      <c r="C88" s="102" t="s">
        <v>80</v>
      </c>
      <c r="D88" s="104" t="s">
        <v>81</v>
      </c>
      <c r="E88" s="102" t="s">
        <v>38</v>
      </c>
      <c r="F88" s="173">
        <v>9</v>
      </c>
      <c r="G88" s="107">
        <v>61.89</v>
      </c>
      <c r="H88" s="108">
        <f t="shared" si="9"/>
        <v>77.362499999999997</v>
      </c>
      <c r="I88" s="108">
        <f t="shared" si="10"/>
        <v>557.01</v>
      </c>
      <c r="J88" s="108">
        <f t="shared" si="11"/>
        <v>696.26249999999993</v>
      </c>
      <c r="K88" s="104" t="s">
        <v>447</v>
      </c>
    </row>
    <row r="89" spans="1:11" ht="42" customHeight="1">
      <c r="A89" s="102" t="s">
        <v>523</v>
      </c>
      <c r="B89" s="119" t="s">
        <v>53</v>
      </c>
      <c r="C89" s="102" t="s">
        <v>152</v>
      </c>
      <c r="D89" s="104" t="s">
        <v>153</v>
      </c>
      <c r="E89" s="102" t="s">
        <v>47</v>
      </c>
      <c r="F89" s="173">
        <v>0.7</v>
      </c>
      <c r="G89" s="107">
        <v>1725.11</v>
      </c>
      <c r="H89" s="108">
        <f t="shared" si="9"/>
        <v>2156.3874999999998</v>
      </c>
      <c r="I89" s="108">
        <f t="shared" si="10"/>
        <v>1207.5769999999998</v>
      </c>
      <c r="J89" s="108">
        <f t="shared" si="11"/>
        <v>1509.4712499999998</v>
      </c>
      <c r="K89" s="104" t="s">
        <v>448</v>
      </c>
    </row>
    <row r="90" spans="1:11" ht="61.5" customHeight="1">
      <c r="A90" s="102" t="s">
        <v>524</v>
      </c>
      <c r="B90" s="119" t="s">
        <v>53</v>
      </c>
      <c r="C90" s="122" t="s">
        <v>98</v>
      </c>
      <c r="D90" s="104" t="s">
        <v>99</v>
      </c>
      <c r="E90" s="102" t="s">
        <v>24</v>
      </c>
      <c r="F90" s="173">
        <v>181.64</v>
      </c>
      <c r="G90" s="123">
        <v>6.62</v>
      </c>
      <c r="H90" s="108">
        <f t="shared" si="9"/>
        <v>8.2750000000000004</v>
      </c>
      <c r="I90" s="108">
        <f t="shared" si="10"/>
        <v>1202.4567999999999</v>
      </c>
      <c r="J90" s="108">
        <f t="shared" si="11"/>
        <v>1503.0709999999999</v>
      </c>
      <c r="K90" s="104" t="s">
        <v>449</v>
      </c>
    </row>
    <row r="91" spans="1:11" ht="63.75" customHeight="1">
      <c r="A91" s="102" t="s">
        <v>525</v>
      </c>
      <c r="B91" s="119" t="s">
        <v>53</v>
      </c>
      <c r="C91" s="122" t="s">
        <v>154</v>
      </c>
      <c r="D91" s="104" t="s">
        <v>155</v>
      </c>
      <c r="E91" s="102" t="s">
        <v>24</v>
      </c>
      <c r="F91" s="173">
        <v>181.64</v>
      </c>
      <c r="G91" s="123">
        <v>12.24</v>
      </c>
      <c r="H91" s="108">
        <f t="shared" si="9"/>
        <v>15.3</v>
      </c>
      <c r="I91" s="108">
        <f t="shared" si="10"/>
        <v>2223.2736</v>
      </c>
      <c r="J91" s="108">
        <f t="shared" si="11"/>
        <v>2779.0920000000001</v>
      </c>
      <c r="K91" s="104" t="s">
        <v>449</v>
      </c>
    </row>
    <row r="92" spans="1:11" ht="59.25" customHeight="1">
      <c r="A92" s="102" t="s">
        <v>526</v>
      </c>
      <c r="B92" s="119" t="s">
        <v>53</v>
      </c>
      <c r="C92" s="102" t="s">
        <v>156</v>
      </c>
      <c r="D92" s="104" t="s">
        <v>157</v>
      </c>
      <c r="E92" s="102" t="s">
        <v>24</v>
      </c>
      <c r="F92" s="173">
        <v>1.25</v>
      </c>
      <c r="G92" s="123">
        <v>424.54</v>
      </c>
      <c r="H92" s="108">
        <f t="shared" si="9"/>
        <v>530.67500000000007</v>
      </c>
      <c r="I92" s="108">
        <f t="shared" si="10"/>
        <v>530.67500000000007</v>
      </c>
      <c r="J92" s="108">
        <f t="shared" si="11"/>
        <v>663.34375000000011</v>
      </c>
      <c r="K92" s="104" t="s">
        <v>450</v>
      </c>
    </row>
    <row r="93" spans="1:11" ht="36">
      <c r="A93" s="102" t="s">
        <v>527</v>
      </c>
      <c r="B93" s="119" t="s">
        <v>53</v>
      </c>
      <c r="C93" s="102" t="s">
        <v>158</v>
      </c>
      <c r="D93" s="104" t="s">
        <v>159</v>
      </c>
      <c r="E93" s="102" t="s">
        <v>24</v>
      </c>
      <c r="F93" s="173">
        <v>4.83</v>
      </c>
      <c r="G93" s="123">
        <v>499.82</v>
      </c>
      <c r="H93" s="108">
        <f t="shared" si="9"/>
        <v>624.77499999999998</v>
      </c>
      <c r="I93" s="108">
        <f t="shared" si="10"/>
        <v>2414.1306</v>
      </c>
      <c r="J93" s="108">
        <f t="shared" si="11"/>
        <v>3017.6632500000001</v>
      </c>
      <c r="K93" s="104" t="s">
        <v>451</v>
      </c>
    </row>
    <row r="94" spans="1:11" ht="39" customHeight="1">
      <c r="A94" s="102" t="s">
        <v>528</v>
      </c>
      <c r="B94" s="119" t="s">
        <v>53</v>
      </c>
      <c r="C94" s="102" t="s">
        <v>160</v>
      </c>
      <c r="D94" s="104" t="s">
        <v>161</v>
      </c>
      <c r="E94" s="102" t="s">
        <v>24</v>
      </c>
      <c r="F94" s="173">
        <v>2.4500000000000002</v>
      </c>
      <c r="G94" s="123">
        <v>1043.06</v>
      </c>
      <c r="H94" s="108">
        <f t="shared" si="9"/>
        <v>1303.8249999999998</v>
      </c>
      <c r="I94" s="108">
        <f t="shared" si="10"/>
        <v>2555.4969999999998</v>
      </c>
      <c r="J94" s="108">
        <f t="shared" si="11"/>
        <v>3194.3712499999997</v>
      </c>
      <c r="K94" s="104" t="s">
        <v>452</v>
      </c>
    </row>
    <row r="95" spans="1:11" ht="51.75" customHeight="1">
      <c r="A95" s="102" t="s">
        <v>553</v>
      </c>
      <c r="B95" s="119" t="s">
        <v>53</v>
      </c>
      <c r="C95" s="102" t="s">
        <v>106</v>
      </c>
      <c r="D95" s="127" t="s">
        <v>107</v>
      </c>
      <c r="E95" s="102" t="s">
        <v>24</v>
      </c>
      <c r="F95" s="173">
        <v>20.02</v>
      </c>
      <c r="G95" s="123">
        <v>44.69</v>
      </c>
      <c r="H95" s="108">
        <f t="shared" si="9"/>
        <v>55.862499999999997</v>
      </c>
      <c r="I95" s="108">
        <f t="shared" si="10"/>
        <v>894.6937999999999</v>
      </c>
      <c r="J95" s="108">
        <f t="shared" si="11"/>
        <v>1118.36725</v>
      </c>
      <c r="K95" s="104" t="s">
        <v>453</v>
      </c>
    </row>
    <row r="96" spans="1:11" ht="41.25" customHeight="1">
      <c r="A96" s="102" t="s">
        <v>554</v>
      </c>
      <c r="B96" s="119" t="s">
        <v>53</v>
      </c>
      <c r="C96" s="102" t="s">
        <v>162</v>
      </c>
      <c r="D96" s="104" t="s">
        <v>163</v>
      </c>
      <c r="E96" s="102" t="s">
        <v>47</v>
      </c>
      <c r="F96" s="173">
        <v>0.22</v>
      </c>
      <c r="G96" s="123">
        <v>749.76</v>
      </c>
      <c r="H96" s="108">
        <f t="shared" si="9"/>
        <v>937.2</v>
      </c>
      <c r="I96" s="108">
        <f t="shared" si="10"/>
        <v>164.94720000000001</v>
      </c>
      <c r="J96" s="108">
        <f t="shared" si="11"/>
        <v>206.184</v>
      </c>
      <c r="K96" s="104" t="s">
        <v>454</v>
      </c>
    </row>
    <row r="97" spans="1:11" ht="63.75" customHeight="1">
      <c r="A97" s="102" t="s">
        <v>555</v>
      </c>
      <c r="B97" s="119" t="s">
        <v>57</v>
      </c>
      <c r="C97" s="119">
        <v>87248</v>
      </c>
      <c r="D97" s="127" t="s">
        <v>164</v>
      </c>
      <c r="E97" s="102" t="s">
        <v>24</v>
      </c>
      <c r="F97" s="173">
        <v>22.3</v>
      </c>
      <c r="G97" s="123">
        <v>59.4</v>
      </c>
      <c r="H97" s="108">
        <f t="shared" si="9"/>
        <v>74.25</v>
      </c>
      <c r="I97" s="108">
        <f t="shared" si="10"/>
        <v>1324.6200000000001</v>
      </c>
      <c r="J97" s="108">
        <f t="shared" si="11"/>
        <v>1655.7750000000001</v>
      </c>
      <c r="K97" s="104" t="s">
        <v>445</v>
      </c>
    </row>
    <row r="98" spans="1:11" ht="72">
      <c r="A98" s="102" t="s">
        <v>556</v>
      </c>
      <c r="B98" s="119" t="s">
        <v>57</v>
      </c>
      <c r="C98" s="119">
        <v>87273</v>
      </c>
      <c r="D98" s="127" t="s">
        <v>165</v>
      </c>
      <c r="E98" s="102" t="s">
        <v>24</v>
      </c>
      <c r="F98" s="173">
        <v>96.31</v>
      </c>
      <c r="G98" s="123">
        <v>81.19</v>
      </c>
      <c r="H98" s="108">
        <f t="shared" si="9"/>
        <v>101.4875</v>
      </c>
      <c r="I98" s="108">
        <f t="shared" si="10"/>
        <v>7819.4089000000004</v>
      </c>
      <c r="J98" s="108">
        <f t="shared" si="11"/>
        <v>9774.2611249999991</v>
      </c>
      <c r="K98" s="104" t="s">
        <v>455</v>
      </c>
    </row>
    <row r="99" spans="1:11" ht="55.5" customHeight="1">
      <c r="A99" s="102" t="s">
        <v>557</v>
      </c>
      <c r="B99" s="119" t="s">
        <v>53</v>
      </c>
      <c r="C99" s="102" t="s">
        <v>166</v>
      </c>
      <c r="D99" s="104" t="s">
        <v>167</v>
      </c>
      <c r="E99" s="102" t="s">
        <v>24</v>
      </c>
      <c r="F99" s="173">
        <v>60.8</v>
      </c>
      <c r="G99" s="123">
        <v>30.57</v>
      </c>
      <c r="H99" s="108">
        <f t="shared" si="9"/>
        <v>38.212499999999999</v>
      </c>
      <c r="I99" s="108">
        <f t="shared" si="10"/>
        <v>1858.6559999999999</v>
      </c>
      <c r="J99" s="108">
        <f t="shared" si="11"/>
        <v>2323.3199999999997</v>
      </c>
      <c r="K99" s="104" t="s">
        <v>456</v>
      </c>
    </row>
    <row r="100" spans="1:11" ht="55.5" customHeight="1">
      <c r="A100" s="91">
        <v>5</v>
      </c>
      <c r="B100" s="92"/>
      <c r="C100" s="92"/>
      <c r="D100" s="93" t="s">
        <v>168</v>
      </c>
      <c r="E100" s="93"/>
      <c r="F100" s="93"/>
      <c r="G100" s="93"/>
      <c r="H100" s="93"/>
      <c r="I100" s="171">
        <f>SUM(I101:I127)</f>
        <v>37775.68</v>
      </c>
      <c r="J100" s="171">
        <f>SUM(J101:J127)</f>
        <v>47219.6</v>
      </c>
      <c r="K100" s="118"/>
    </row>
    <row r="101" spans="1:11" ht="55.5" customHeight="1">
      <c r="A101" s="102" t="s">
        <v>169</v>
      </c>
      <c r="B101" s="102" t="s">
        <v>170</v>
      </c>
      <c r="C101" s="102">
        <v>1</v>
      </c>
      <c r="D101" s="109" t="s">
        <v>171</v>
      </c>
      <c r="E101" s="102" t="s">
        <v>28</v>
      </c>
      <c r="F101" s="173">
        <v>1</v>
      </c>
      <c r="G101" s="107">
        <v>1200</v>
      </c>
      <c r="H101" s="128">
        <f t="shared" ref="H101:H127" si="12">G101*1.25</f>
        <v>1500</v>
      </c>
      <c r="I101" s="128">
        <f t="shared" ref="I101:I127" si="13">F101*G101</f>
        <v>1200</v>
      </c>
      <c r="J101" s="128">
        <f t="shared" ref="J101:J127" si="14">F101*H101</f>
        <v>1500</v>
      </c>
      <c r="K101" s="120" t="s">
        <v>457</v>
      </c>
    </row>
    <row r="102" spans="1:11" ht="35.25" customHeight="1">
      <c r="A102" s="102" t="s">
        <v>172</v>
      </c>
      <c r="B102" s="119" t="s">
        <v>53</v>
      </c>
      <c r="C102" s="102" t="s">
        <v>173</v>
      </c>
      <c r="D102" s="104" t="s">
        <v>174</v>
      </c>
      <c r="E102" s="102" t="s">
        <v>38</v>
      </c>
      <c r="F102" s="173">
        <v>15</v>
      </c>
      <c r="G102" s="123">
        <v>10.119999999999999</v>
      </c>
      <c r="H102" s="128">
        <f t="shared" si="12"/>
        <v>12.649999999999999</v>
      </c>
      <c r="I102" s="128">
        <f t="shared" si="13"/>
        <v>151.79999999999998</v>
      </c>
      <c r="J102" s="128">
        <f t="shared" si="14"/>
        <v>189.74999999999997</v>
      </c>
      <c r="K102" s="120" t="s">
        <v>458</v>
      </c>
    </row>
    <row r="103" spans="1:11" ht="45" customHeight="1">
      <c r="A103" s="102" t="s">
        <v>175</v>
      </c>
      <c r="B103" s="119" t="s">
        <v>53</v>
      </c>
      <c r="C103" s="102" t="s">
        <v>176</v>
      </c>
      <c r="D103" s="104" t="s">
        <v>177</v>
      </c>
      <c r="E103" s="102" t="s">
        <v>38</v>
      </c>
      <c r="F103" s="173">
        <v>45</v>
      </c>
      <c r="G103" s="123">
        <v>15.1</v>
      </c>
      <c r="H103" s="128">
        <f t="shared" si="12"/>
        <v>18.875</v>
      </c>
      <c r="I103" s="128">
        <f t="shared" si="13"/>
        <v>679.5</v>
      </c>
      <c r="J103" s="128">
        <f t="shared" si="14"/>
        <v>849.375</v>
      </c>
      <c r="K103" s="104" t="s">
        <v>459</v>
      </c>
    </row>
    <row r="104" spans="1:11" ht="33.75" customHeight="1">
      <c r="A104" s="102" t="s">
        <v>178</v>
      </c>
      <c r="B104" s="119" t="s">
        <v>53</v>
      </c>
      <c r="C104" s="102" t="s">
        <v>179</v>
      </c>
      <c r="D104" s="104" t="s">
        <v>180</v>
      </c>
      <c r="E104" s="102" t="s">
        <v>38</v>
      </c>
      <c r="F104" s="173">
        <v>160</v>
      </c>
      <c r="G104" s="123">
        <v>14.91</v>
      </c>
      <c r="H104" s="128">
        <f t="shared" si="12"/>
        <v>18.637499999999999</v>
      </c>
      <c r="I104" s="128">
        <f t="shared" si="13"/>
        <v>2385.6</v>
      </c>
      <c r="J104" s="128">
        <f t="shared" si="14"/>
        <v>2982</v>
      </c>
      <c r="K104" s="104" t="s">
        <v>460</v>
      </c>
    </row>
    <row r="105" spans="1:11" ht="54">
      <c r="A105" s="102" t="s">
        <v>181</v>
      </c>
      <c r="B105" s="119" t="s">
        <v>57</v>
      </c>
      <c r="C105" s="119">
        <v>101883</v>
      </c>
      <c r="D105" s="104" t="s">
        <v>182</v>
      </c>
      <c r="E105" s="102" t="s">
        <v>28</v>
      </c>
      <c r="F105" s="173">
        <v>1</v>
      </c>
      <c r="G105" s="123">
        <v>509.76</v>
      </c>
      <c r="H105" s="128">
        <f t="shared" si="12"/>
        <v>637.20000000000005</v>
      </c>
      <c r="I105" s="128">
        <f t="shared" si="13"/>
        <v>509.76</v>
      </c>
      <c r="J105" s="128">
        <f t="shared" si="14"/>
        <v>637.20000000000005</v>
      </c>
      <c r="K105" s="120" t="s">
        <v>461</v>
      </c>
    </row>
    <row r="106" spans="1:11" ht="37.5" customHeight="1">
      <c r="A106" s="102" t="s">
        <v>183</v>
      </c>
      <c r="B106" s="119" t="s">
        <v>53</v>
      </c>
      <c r="C106" s="102" t="s">
        <v>184</v>
      </c>
      <c r="D106" s="104" t="s">
        <v>185</v>
      </c>
      <c r="E106" s="102" t="s">
        <v>28</v>
      </c>
      <c r="F106" s="173">
        <v>1</v>
      </c>
      <c r="G106" s="123">
        <v>31.42</v>
      </c>
      <c r="H106" s="128">
        <f t="shared" si="12"/>
        <v>39.275000000000006</v>
      </c>
      <c r="I106" s="128">
        <f t="shared" si="13"/>
        <v>31.42</v>
      </c>
      <c r="J106" s="128">
        <f t="shared" si="14"/>
        <v>39.275000000000006</v>
      </c>
      <c r="K106" s="120" t="s">
        <v>462</v>
      </c>
    </row>
    <row r="107" spans="1:11" ht="53.25" customHeight="1">
      <c r="A107" s="102" t="s">
        <v>186</v>
      </c>
      <c r="B107" s="119" t="s">
        <v>53</v>
      </c>
      <c r="C107" s="102" t="s">
        <v>187</v>
      </c>
      <c r="D107" s="104" t="s">
        <v>495</v>
      </c>
      <c r="E107" s="102" t="s">
        <v>28</v>
      </c>
      <c r="F107" s="173">
        <v>6</v>
      </c>
      <c r="G107" s="123">
        <v>135.66</v>
      </c>
      <c r="H107" s="128">
        <f t="shared" si="12"/>
        <v>169.57499999999999</v>
      </c>
      <c r="I107" s="128">
        <f t="shared" si="13"/>
        <v>813.96</v>
      </c>
      <c r="J107" s="128">
        <f t="shared" si="14"/>
        <v>1017.4499999999999</v>
      </c>
      <c r="K107" s="120" t="s">
        <v>463</v>
      </c>
    </row>
    <row r="108" spans="1:11" ht="53.25" customHeight="1">
      <c r="A108" s="102" t="s">
        <v>188</v>
      </c>
      <c r="B108" s="119" t="s">
        <v>53</v>
      </c>
      <c r="C108" s="122" t="s">
        <v>189</v>
      </c>
      <c r="D108" s="104" t="s">
        <v>190</v>
      </c>
      <c r="E108" s="102" t="s">
        <v>38</v>
      </c>
      <c r="F108" s="173">
        <v>50</v>
      </c>
      <c r="G108" s="123">
        <v>16.170000000000002</v>
      </c>
      <c r="H108" s="128">
        <f t="shared" si="12"/>
        <v>20.212500000000002</v>
      </c>
      <c r="I108" s="128">
        <f t="shared" si="13"/>
        <v>808.50000000000011</v>
      </c>
      <c r="J108" s="128">
        <f t="shared" si="14"/>
        <v>1010.6250000000001</v>
      </c>
      <c r="K108" s="120" t="s">
        <v>464</v>
      </c>
    </row>
    <row r="109" spans="1:11" ht="41.25" customHeight="1">
      <c r="A109" s="102" t="s">
        <v>191</v>
      </c>
      <c r="B109" s="119" t="s">
        <v>53</v>
      </c>
      <c r="C109" s="102" t="s">
        <v>192</v>
      </c>
      <c r="D109" s="109" t="s">
        <v>193</v>
      </c>
      <c r="E109" s="102" t="s">
        <v>38</v>
      </c>
      <c r="F109" s="173">
        <v>200</v>
      </c>
      <c r="G109" s="123">
        <v>2.21</v>
      </c>
      <c r="H109" s="128">
        <f t="shared" si="12"/>
        <v>2.7625000000000002</v>
      </c>
      <c r="I109" s="128">
        <f t="shared" si="13"/>
        <v>442</v>
      </c>
      <c r="J109" s="128">
        <f t="shared" si="14"/>
        <v>552.5</v>
      </c>
      <c r="K109" s="120" t="s">
        <v>465</v>
      </c>
    </row>
    <row r="110" spans="1:11" ht="35.25" customHeight="1">
      <c r="A110" s="102" t="s">
        <v>194</v>
      </c>
      <c r="B110" s="119" t="s">
        <v>53</v>
      </c>
      <c r="C110" s="102" t="s">
        <v>195</v>
      </c>
      <c r="D110" s="109" t="s">
        <v>196</v>
      </c>
      <c r="E110" s="102" t="s">
        <v>38</v>
      </c>
      <c r="F110" s="173">
        <v>200</v>
      </c>
      <c r="G110" s="123">
        <v>2.92</v>
      </c>
      <c r="H110" s="128">
        <f t="shared" si="12"/>
        <v>3.65</v>
      </c>
      <c r="I110" s="128">
        <f t="shared" si="13"/>
        <v>584</v>
      </c>
      <c r="J110" s="128">
        <f t="shared" si="14"/>
        <v>730</v>
      </c>
      <c r="K110" s="120" t="s">
        <v>465</v>
      </c>
    </row>
    <row r="111" spans="1:11" ht="35.25" customHeight="1">
      <c r="A111" s="102" t="s">
        <v>197</v>
      </c>
      <c r="B111" s="119" t="s">
        <v>53</v>
      </c>
      <c r="C111" s="102" t="s">
        <v>198</v>
      </c>
      <c r="D111" s="109" t="s">
        <v>199</v>
      </c>
      <c r="E111" s="102" t="s">
        <v>38</v>
      </c>
      <c r="F111" s="173">
        <v>42</v>
      </c>
      <c r="G111" s="123">
        <v>5.34</v>
      </c>
      <c r="H111" s="128">
        <f t="shared" si="12"/>
        <v>6.6749999999999998</v>
      </c>
      <c r="I111" s="128">
        <f t="shared" si="13"/>
        <v>224.28</v>
      </c>
      <c r="J111" s="128">
        <f t="shared" si="14"/>
        <v>280.34999999999997</v>
      </c>
      <c r="K111" s="120" t="s">
        <v>466</v>
      </c>
    </row>
    <row r="112" spans="1:11" ht="36.75" customHeight="1">
      <c r="A112" s="102" t="s">
        <v>200</v>
      </c>
      <c r="B112" s="119" t="s">
        <v>53</v>
      </c>
      <c r="C112" s="102" t="s">
        <v>201</v>
      </c>
      <c r="D112" s="104" t="s">
        <v>202</v>
      </c>
      <c r="E112" s="102" t="s">
        <v>28</v>
      </c>
      <c r="F112" s="173">
        <v>10</v>
      </c>
      <c r="G112" s="123">
        <v>14.51</v>
      </c>
      <c r="H112" s="128">
        <f t="shared" si="12"/>
        <v>18.137499999999999</v>
      </c>
      <c r="I112" s="128">
        <f t="shared" si="13"/>
        <v>145.1</v>
      </c>
      <c r="J112" s="128">
        <f t="shared" si="14"/>
        <v>181.375</v>
      </c>
      <c r="K112" s="120" t="s">
        <v>467</v>
      </c>
    </row>
    <row r="113" spans="1:11" ht="50.25" customHeight="1">
      <c r="A113" s="102" t="s">
        <v>203</v>
      </c>
      <c r="B113" s="119" t="s">
        <v>53</v>
      </c>
      <c r="C113" s="102" t="s">
        <v>204</v>
      </c>
      <c r="D113" s="104" t="s">
        <v>205</v>
      </c>
      <c r="E113" s="102" t="s">
        <v>134</v>
      </c>
      <c r="F113" s="173">
        <v>2</v>
      </c>
      <c r="G113" s="123">
        <v>33.4</v>
      </c>
      <c r="H113" s="128">
        <f t="shared" si="12"/>
        <v>41.75</v>
      </c>
      <c r="I113" s="128">
        <f t="shared" si="13"/>
        <v>66.8</v>
      </c>
      <c r="J113" s="128">
        <f t="shared" si="14"/>
        <v>83.5</v>
      </c>
      <c r="K113" s="120" t="s">
        <v>468</v>
      </c>
    </row>
    <row r="114" spans="1:11" ht="36.75" customHeight="1">
      <c r="A114" s="102" t="s">
        <v>206</v>
      </c>
      <c r="B114" s="119" t="s">
        <v>53</v>
      </c>
      <c r="C114" s="102" t="s">
        <v>207</v>
      </c>
      <c r="D114" s="104" t="s">
        <v>208</v>
      </c>
      <c r="E114" s="102" t="s">
        <v>134</v>
      </c>
      <c r="F114" s="173">
        <v>3</v>
      </c>
      <c r="G114" s="123">
        <v>25.45</v>
      </c>
      <c r="H114" s="128">
        <f t="shared" si="12"/>
        <v>31.8125</v>
      </c>
      <c r="I114" s="128">
        <f t="shared" si="13"/>
        <v>76.349999999999994</v>
      </c>
      <c r="J114" s="128">
        <f t="shared" si="14"/>
        <v>95.4375</v>
      </c>
      <c r="K114" s="120" t="s">
        <v>469</v>
      </c>
    </row>
    <row r="115" spans="1:11" ht="34.5" customHeight="1">
      <c r="A115" s="102" t="s">
        <v>209</v>
      </c>
      <c r="B115" s="119" t="s">
        <v>53</v>
      </c>
      <c r="C115" s="102" t="s">
        <v>210</v>
      </c>
      <c r="D115" s="104" t="s">
        <v>211</v>
      </c>
      <c r="E115" s="102" t="s">
        <v>28</v>
      </c>
      <c r="F115" s="173">
        <v>5</v>
      </c>
      <c r="G115" s="123">
        <v>5.55</v>
      </c>
      <c r="H115" s="128">
        <f t="shared" si="12"/>
        <v>6.9375</v>
      </c>
      <c r="I115" s="128">
        <f t="shared" si="13"/>
        <v>27.75</v>
      </c>
      <c r="J115" s="128">
        <f t="shared" si="14"/>
        <v>34.6875</v>
      </c>
      <c r="K115" s="120" t="s">
        <v>470</v>
      </c>
    </row>
    <row r="116" spans="1:11" ht="34.5" customHeight="1">
      <c r="A116" s="102" t="s">
        <v>212</v>
      </c>
      <c r="B116" s="119" t="s">
        <v>53</v>
      </c>
      <c r="C116" s="102" t="s">
        <v>213</v>
      </c>
      <c r="D116" s="104" t="s">
        <v>214</v>
      </c>
      <c r="E116" s="102" t="s">
        <v>28</v>
      </c>
      <c r="F116" s="173">
        <v>7</v>
      </c>
      <c r="G116" s="123">
        <v>9.77</v>
      </c>
      <c r="H116" s="128">
        <f t="shared" si="12"/>
        <v>12.212499999999999</v>
      </c>
      <c r="I116" s="128">
        <f t="shared" si="13"/>
        <v>68.39</v>
      </c>
      <c r="J116" s="128">
        <f t="shared" si="14"/>
        <v>85.487499999999983</v>
      </c>
      <c r="K116" s="120" t="s">
        <v>471</v>
      </c>
    </row>
    <row r="117" spans="1:11" ht="52.5" customHeight="1">
      <c r="A117" s="102" t="s">
        <v>215</v>
      </c>
      <c r="B117" s="119" t="s">
        <v>53</v>
      </c>
      <c r="C117" s="102" t="s">
        <v>216</v>
      </c>
      <c r="D117" s="104" t="s">
        <v>217</v>
      </c>
      <c r="E117" s="102" t="s">
        <v>28</v>
      </c>
      <c r="F117" s="173">
        <v>3</v>
      </c>
      <c r="G117" s="123">
        <v>138.85</v>
      </c>
      <c r="H117" s="128">
        <f t="shared" si="12"/>
        <v>173.5625</v>
      </c>
      <c r="I117" s="128">
        <f t="shared" si="13"/>
        <v>416.54999999999995</v>
      </c>
      <c r="J117" s="128">
        <f t="shared" si="14"/>
        <v>520.6875</v>
      </c>
      <c r="K117" s="120" t="s">
        <v>472</v>
      </c>
    </row>
    <row r="118" spans="1:11" ht="52.5" customHeight="1">
      <c r="A118" s="102" t="s">
        <v>218</v>
      </c>
      <c r="B118" s="119" t="s">
        <v>53</v>
      </c>
      <c r="C118" s="102" t="s">
        <v>219</v>
      </c>
      <c r="D118" s="104" t="s">
        <v>220</v>
      </c>
      <c r="E118" s="102" t="s">
        <v>28</v>
      </c>
      <c r="F118" s="173">
        <v>10</v>
      </c>
      <c r="G118" s="123">
        <v>33.020000000000003</v>
      </c>
      <c r="H118" s="128">
        <f t="shared" si="12"/>
        <v>41.275000000000006</v>
      </c>
      <c r="I118" s="128">
        <f t="shared" si="13"/>
        <v>330.20000000000005</v>
      </c>
      <c r="J118" s="128">
        <f t="shared" si="14"/>
        <v>412.75000000000006</v>
      </c>
      <c r="K118" s="120" t="s">
        <v>467</v>
      </c>
    </row>
    <row r="119" spans="1:11" ht="43.5" customHeight="1">
      <c r="A119" s="102" t="s">
        <v>558</v>
      </c>
      <c r="B119" s="119" t="s">
        <v>53</v>
      </c>
      <c r="C119" s="102" t="s">
        <v>221</v>
      </c>
      <c r="D119" s="104" t="s">
        <v>222</v>
      </c>
      <c r="E119" s="102" t="s">
        <v>38</v>
      </c>
      <c r="F119" s="173">
        <v>160</v>
      </c>
      <c r="G119" s="123">
        <v>7.11</v>
      </c>
      <c r="H119" s="128">
        <f t="shared" si="12"/>
        <v>8.8875000000000011</v>
      </c>
      <c r="I119" s="128">
        <f t="shared" si="13"/>
        <v>1137.6000000000001</v>
      </c>
      <c r="J119" s="128">
        <f t="shared" si="14"/>
        <v>1422.0000000000002</v>
      </c>
      <c r="K119" s="104" t="s">
        <v>473</v>
      </c>
    </row>
    <row r="120" spans="1:11" ht="37.5" customHeight="1">
      <c r="A120" s="102" t="s">
        <v>559</v>
      </c>
      <c r="B120" s="119" t="s">
        <v>53</v>
      </c>
      <c r="C120" s="102" t="s">
        <v>223</v>
      </c>
      <c r="D120" s="104" t="s">
        <v>224</v>
      </c>
      <c r="E120" s="102" t="s">
        <v>38</v>
      </c>
      <c r="F120" s="173">
        <v>428</v>
      </c>
      <c r="G120" s="123">
        <v>4.0999999999999996</v>
      </c>
      <c r="H120" s="128">
        <f t="shared" si="12"/>
        <v>5.125</v>
      </c>
      <c r="I120" s="128">
        <f t="shared" si="13"/>
        <v>1754.8</v>
      </c>
      <c r="J120" s="128">
        <f t="shared" si="14"/>
        <v>2193.5</v>
      </c>
      <c r="K120" s="104" t="s">
        <v>474</v>
      </c>
    </row>
    <row r="121" spans="1:11" s="121" customFormat="1" ht="36">
      <c r="A121" s="102" t="s">
        <v>560</v>
      </c>
      <c r="B121" s="119" t="s">
        <v>225</v>
      </c>
      <c r="C121" s="119" t="s">
        <v>226</v>
      </c>
      <c r="D121" s="104" t="s">
        <v>227</v>
      </c>
      <c r="E121" s="102" t="s">
        <v>28</v>
      </c>
      <c r="F121" s="173">
        <v>6</v>
      </c>
      <c r="G121" s="123">
        <v>157.18</v>
      </c>
      <c r="H121" s="128">
        <f t="shared" si="12"/>
        <v>196.47500000000002</v>
      </c>
      <c r="I121" s="128">
        <f t="shared" si="13"/>
        <v>943.08</v>
      </c>
      <c r="J121" s="128">
        <f t="shared" si="14"/>
        <v>1178.8500000000001</v>
      </c>
      <c r="K121" s="120" t="s">
        <v>475</v>
      </c>
    </row>
    <row r="122" spans="1:11" s="121" customFormat="1" ht="36">
      <c r="A122" s="102" t="s">
        <v>561</v>
      </c>
      <c r="B122" s="119" t="s">
        <v>57</v>
      </c>
      <c r="C122" s="119">
        <v>96985</v>
      </c>
      <c r="D122" s="104" t="s">
        <v>228</v>
      </c>
      <c r="E122" s="102" t="s">
        <v>28</v>
      </c>
      <c r="F122" s="173">
        <v>6</v>
      </c>
      <c r="G122" s="123">
        <v>97.4</v>
      </c>
      <c r="H122" s="128">
        <f t="shared" si="12"/>
        <v>121.75</v>
      </c>
      <c r="I122" s="128">
        <f t="shared" si="13"/>
        <v>584.40000000000009</v>
      </c>
      <c r="J122" s="128">
        <f t="shared" si="14"/>
        <v>730.5</v>
      </c>
      <c r="K122" s="120" t="s">
        <v>475</v>
      </c>
    </row>
    <row r="123" spans="1:11" s="121" customFormat="1" ht="32.25" customHeight="1">
      <c r="A123" s="102" t="s">
        <v>562</v>
      </c>
      <c r="B123" s="119" t="s">
        <v>53</v>
      </c>
      <c r="C123" s="102" t="s">
        <v>229</v>
      </c>
      <c r="D123" s="104" t="s">
        <v>230</v>
      </c>
      <c r="E123" s="102" t="s">
        <v>28</v>
      </c>
      <c r="F123" s="173">
        <v>6</v>
      </c>
      <c r="G123" s="123">
        <v>8.59</v>
      </c>
      <c r="H123" s="128">
        <f t="shared" si="12"/>
        <v>10.737500000000001</v>
      </c>
      <c r="I123" s="128">
        <f t="shared" si="13"/>
        <v>51.54</v>
      </c>
      <c r="J123" s="128">
        <f t="shared" si="14"/>
        <v>64.425000000000011</v>
      </c>
      <c r="K123" s="120" t="s">
        <v>475</v>
      </c>
    </row>
    <row r="124" spans="1:11" s="121" customFormat="1" ht="54">
      <c r="A124" s="102" t="s">
        <v>563</v>
      </c>
      <c r="B124" s="102" t="s">
        <v>381</v>
      </c>
      <c r="C124" s="102">
        <v>3</v>
      </c>
      <c r="D124" s="104" t="s">
        <v>231</v>
      </c>
      <c r="E124" s="102" t="s">
        <v>28</v>
      </c>
      <c r="F124" s="173">
        <v>6</v>
      </c>
      <c r="G124" s="107">
        <f>'COMP 3'!S15</f>
        <v>1390.0700000000002</v>
      </c>
      <c r="H124" s="128">
        <f t="shared" si="12"/>
        <v>1737.5875000000001</v>
      </c>
      <c r="I124" s="128">
        <f t="shared" si="13"/>
        <v>8340.4200000000019</v>
      </c>
      <c r="J124" s="128">
        <f t="shared" si="14"/>
        <v>10425.525000000001</v>
      </c>
      <c r="K124" s="120" t="s">
        <v>475</v>
      </c>
    </row>
    <row r="125" spans="1:11" s="121" customFormat="1" ht="36">
      <c r="A125" s="102" t="s">
        <v>564</v>
      </c>
      <c r="B125" s="119" t="s">
        <v>53</v>
      </c>
      <c r="C125" s="102" t="s">
        <v>232</v>
      </c>
      <c r="D125" s="104" t="s">
        <v>233</v>
      </c>
      <c r="E125" s="102" t="s">
        <v>28</v>
      </c>
      <c r="F125" s="173">
        <v>6</v>
      </c>
      <c r="G125" s="107">
        <v>567.97</v>
      </c>
      <c r="H125" s="128">
        <f t="shared" si="12"/>
        <v>709.96250000000009</v>
      </c>
      <c r="I125" s="128">
        <f t="shared" si="13"/>
        <v>3407.82</v>
      </c>
      <c r="J125" s="128">
        <f t="shared" si="14"/>
        <v>4259.7750000000005</v>
      </c>
      <c r="K125" s="120" t="s">
        <v>475</v>
      </c>
    </row>
    <row r="126" spans="1:11" s="121" customFormat="1" ht="36">
      <c r="A126" s="102" t="s">
        <v>565</v>
      </c>
      <c r="B126" s="119" t="s">
        <v>53</v>
      </c>
      <c r="C126" s="102" t="s">
        <v>234</v>
      </c>
      <c r="D126" s="104" t="s">
        <v>235</v>
      </c>
      <c r="E126" s="102" t="s">
        <v>28</v>
      </c>
      <c r="F126" s="173">
        <v>12</v>
      </c>
      <c r="G126" s="123">
        <v>1001.68</v>
      </c>
      <c r="H126" s="128">
        <f t="shared" si="12"/>
        <v>1252.0999999999999</v>
      </c>
      <c r="I126" s="128">
        <f t="shared" si="13"/>
        <v>12020.16</v>
      </c>
      <c r="J126" s="128">
        <f t="shared" si="14"/>
        <v>15025.199999999999</v>
      </c>
      <c r="K126" s="120" t="s">
        <v>476</v>
      </c>
    </row>
    <row r="127" spans="1:11" s="121" customFormat="1" ht="36">
      <c r="A127" s="102" t="s">
        <v>566</v>
      </c>
      <c r="B127" s="119" t="s">
        <v>57</v>
      </c>
      <c r="C127" s="119">
        <v>101632</v>
      </c>
      <c r="D127" s="104" t="s">
        <v>236</v>
      </c>
      <c r="E127" s="102" t="s">
        <v>28</v>
      </c>
      <c r="F127" s="173">
        <v>15</v>
      </c>
      <c r="G127" s="123">
        <v>38.26</v>
      </c>
      <c r="H127" s="128">
        <f t="shared" si="12"/>
        <v>47.824999999999996</v>
      </c>
      <c r="I127" s="128">
        <f t="shared" si="13"/>
        <v>573.9</v>
      </c>
      <c r="J127" s="128">
        <f t="shared" si="14"/>
        <v>717.37499999999989</v>
      </c>
      <c r="K127" s="104" t="s">
        <v>477</v>
      </c>
    </row>
    <row r="128" spans="1:11" s="121" customFormat="1" ht="31.5" customHeight="1">
      <c r="A128" s="91">
        <v>6</v>
      </c>
      <c r="B128" s="92"/>
      <c r="C128" s="92"/>
      <c r="D128" s="118" t="s">
        <v>237</v>
      </c>
      <c r="E128" s="93"/>
      <c r="F128" s="93"/>
      <c r="G128" s="93"/>
      <c r="H128" s="93"/>
      <c r="I128" s="171">
        <f>SUM(I129:I148)</f>
        <v>13434.702999999998</v>
      </c>
      <c r="J128" s="171">
        <f>SUM(J129:J148)</f>
        <v>16793.37875</v>
      </c>
      <c r="K128" s="93"/>
    </row>
    <row r="129" spans="1:11" s="121" customFormat="1" ht="36">
      <c r="A129" s="102" t="s">
        <v>238</v>
      </c>
      <c r="B129" s="119" t="s">
        <v>53</v>
      </c>
      <c r="C129" s="102" t="s">
        <v>239</v>
      </c>
      <c r="D129" s="104" t="s">
        <v>240</v>
      </c>
      <c r="E129" s="102" t="s">
        <v>38</v>
      </c>
      <c r="F129" s="106">
        <v>66</v>
      </c>
      <c r="G129" s="107">
        <v>36.64</v>
      </c>
      <c r="H129" s="128">
        <f t="shared" ref="H129:H148" si="15">G129*1.25</f>
        <v>45.8</v>
      </c>
      <c r="I129" s="128">
        <f t="shared" ref="I129:I148" si="16">F129*G129</f>
        <v>2418.2400000000002</v>
      </c>
      <c r="J129" s="128">
        <f t="shared" ref="J129:J148" si="17">F129*H129</f>
        <v>3022.7999999999997</v>
      </c>
      <c r="K129" s="109" t="s">
        <v>478</v>
      </c>
    </row>
    <row r="130" spans="1:11" s="121" customFormat="1" ht="36">
      <c r="A130" s="102" t="s">
        <v>241</v>
      </c>
      <c r="B130" s="119" t="s">
        <v>53</v>
      </c>
      <c r="C130" s="102" t="s">
        <v>242</v>
      </c>
      <c r="D130" s="104" t="s">
        <v>243</v>
      </c>
      <c r="E130" s="102" t="s">
        <v>38</v>
      </c>
      <c r="F130" s="106">
        <v>3</v>
      </c>
      <c r="G130" s="107">
        <v>28.75</v>
      </c>
      <c r="H130" s="128">
        <f t="shared" si="15"/>
        <v>35.9375</v>
      </c>
      <c r="I130" s="128">
        <f t="shared" si="16"/>
        <v>86.25</v>
      </c>
      <c r="J130" s="128">
        <f t="shared" si="17"/>
        <v>107.8125</v>
      </c>
      <c r="K130" s="109" t="s">
        <v>479</v>
      </c>
    </row>
    <row r="131" spans="1:11" s="121" customFormat="1" ht="36">
      <c r="A131" s="102" t="s">
        <v>244</v>
      </c>
      <c r="B131" s="119" t="s">
        <v>53</v>
      </c>
      <c r="C131" s="102" t="s">
        <v>245</v>
      </c>
      <c r="D131" s="104" t="s">
        <v>246</v>
      </c>
      <c r="E131" s="102" t="s">
        <v>38</v>
      </c>
      <c r="F131" s="106">
        <v>24</v>
      </c>
      <c r="G131" s="107">
        <v>41.49</v>
      </c>
      <c r="H131" s="128">
        <f t="shared" si="15"/>
        <v>51.862500000000004</v>
      </c>
      <c r="I131" s="128">
        <f t="shared" si="16"/>
        <v>995.76</v>
      </c>
      <c r="J131" s="128">
        <f t="shared" si="17"/>
        <v>1244.7</v>
      </c>
      <c r="K131" s="109" t="s">
        <v>480</v>
      </c>
    </row>
    <row r="132" spans="1:11" s="121" customFormat="1" ht="36">
      <c r="A132" s="102" t="s">
        <v>247</v>
      </c>
      <c r="B132" s="119" t="s">
        <v>53</v>
      </c>
      <c r="C132" s="102" t="s">
        <v>248</v>
      </c>
      <c r="D132" s="104" t="s">
        <v>249</v>
      </c>
      <c r="E132" s="102" t="s">
        <v>38</v>
      </c>
      <c r="F132" s="106">
        <v>24</v>
      </c>
      <c r="G132" s="107">
        <v>72.02</v>
      </c>
      <c r="H132" s="128">
        <f t="shared" si="15"/>
        <v>90.024999999999991</v>
      </c>
      <c r="I132" s="128">
        <f t="shared" si="16"/>
        <v>1728.48</v>
      </c>
      <c r="J132" s="128">
        <f t="shared" si="17"/>
        <v>2160.6</v>
      </c>
      <c r="K132" s="109" t="s">
        <v>480</v>
      </c>
    </row>
    <row r="133" spans="1:11" s="121" customFormat="1" ht="34.5" customHeight="1">
      <c r="A133" s="102" t="s">
        <v>250</v>
      </c>
      <c r="B133" s="119" t="s">
        <v>53</v>
      </c>
      <c r="C133" s="102" t="s">
        <v>251</v>
      </c>
      <c r="D133" s="104" t="s">
        <v>252</v>
      </c>
      <c r="E133" s="102" t="s">
        <v>28</v>
      </c>
      <c r="F133" s="106">
        <v>2</v>
      </c>
      <c r="G133" s="107">
        <v>130.91999999999999</v>
      </c>
      <c r="H133" s="128">
        <f t="shared" si="15"/>
        <v>163.64999999999998</v>
      </c>
      <c r="I133" s="128">
        <f t="shared" si="16"/>
        <v>261.83999999999997</v>
      </c>
      <c r="J133" s="128">
        <f t="shared" si="17"/>
        <v>327.29999999999995</v>
      </c>
      <c r="K133" s="109" t="s">
        <v>481</v>
      </c>
    </row>
    <row r="134" spans="1:11" s="121" customFormat="1" ht="35.25" customHeight="1">
      <c r="A134" s="102" t="s">
        <v>253</v>
      </c>
      <c r="B134" s="119" t="s">
        <v>53</v>
      </c>
      <c r="C134" s="102" t="s">
        <v>254</v>
      </c>
      <c r="D134" s="104" t="s">
        <v>255</v>
      </c>
      <c r="E134" s="102" t="s">
        <v>28</v>
      </c>
      <c r="F134" s="106">
        <v>5</v>
      </c>
      <c r="G134" s="107">
        <v>106.93</v>
      </c>
      <c r="H134" s="128">
        <f t="shared" si="15"/>
        <v>133.66250000000002</v>
      </c>
      <c r="I134" s="128">
        <f t="shared" si="16"/>
        <v>534.65000000000009</v>
      </c>
      <c r="J134" s="128">
        <f t="shared" si="17"/>
        <v>668.31250000000011</v>
      </c>
      <c r="K134" s="109" t="s">
        <v>482</v>
      </c>
    </row>
    <row r="135" spans="1:11" s="121" customFormat="1" ht="35.25" customHeight="1">
      <c r="A135" s="102" t="s">
        <v>256</v>
      </c>
      <c r="B135" s="119" t="s">
        <v>53</v>
      </c>
      <c r="C135" s="102" t="s">
        <v>257</v>
      </c>
      <c r="D135" s="104" t="s">
        <v>258</v>
      </c>
      <c r="E135" s="102" t="s">
        <v>28</v>
      </c>
      <c r="F135" s="106">
        <v>2</v>
      </c>
      <c r="G135" s="107">
        <v>104.86</v>
      </c>
      <c r="H135" s="128">
        <f t="shared" si="15"/>
        <v>131.07499999999999</v>
      </c>
      <c r="I135" s="128">
        <f t="shared" si="16"/>
        <v>209.72</v>
      </c>
      <c r="J135" s="128">
        <f t="shared" si="17"/>
        <v>262.14999999999998</v>
      </c>
      <c r="K135" s="109" t="s">
        <v>481</v>
      </c>
    </row>
    <row r="136" spans="1:11" s="121" customFormat="1" ht="35.25" customHeight="1">
      <c r="A136" s="102" t="s">
        <v>259</v>
      </c>
      <c r="B136" s="119" t="s">
        <v>53</v>
      </c>
      <c r="C136" s="102" t="s">
        <v>260</v>
      </c>
      <c r="D136" s="104" t="s">
        <v>261</v>
      </c>
      <c r="E136" s="102" t="s">
        <v>28</v>
      </c>
      <c r="F136" s="106">
        <v>2</v>
      </c>
      <c r="G136" s="107">
        <v>112.12</v>
      </c>
      <c r="H136" s="128">
        <f t="shared" si="15"/>
        <v>140.15</v>
      </c>
      <c r="I136" s="128">
        <f t="shared" si="16"/>
        <v>224.24</v>
      </c>
      <c r="J136" s="128">
        <f t="shared" si="17"/>
        <v>280.3</v>
      </c>
      <c r="K136" s="109" t="s">
        <v>481</v>
      </c>
    </row>
    <row r="137" spans="1:11" s="121" customFormat="1" ht="35.25" customHeight="1">
      <c r="A137" s="102" t="s">
        <v>262</v>
      </c>
      <c r="B137" s="119" t="s">
        <v>53</v>
      </c>
      <c r="C137" s="102" t="s">
        <v>263</v>
      </c>
      <c r="D137" s="104" t="s">
        <v>264</v>
      </c>
      <c r="E137" s="102" t="s">
        <v>265</v>
      </c>
      <c r="F137" s="106">
        <v>1</v>
      </c>
      <c r="G137" s="107">
        <v>387.37</v>
      </c>
      <c r="H137" s="128">
        <f t="shared" si="15"/>
        <v>484.21249999999998</v>
      </c>
      <c r="I137" s="128">
        <f t="shared" si="16"/>
        <v>387.37</v>
      </c>
      <c r="J137" s="128">
        <f t="shared" si="17"/>
        <v>484.21249999999998</v>
      </c>
      <c r="K137" s="109" t="s">
        <v>483</v>
      </c>
    </row>
    <row r="138" spans="1:11" s="121" customFormat="1" ht="35.25" customHeight="1">
      <c r="A138" s="102" t="s">
        <v>266</v>
      </c>
      <c r="B138" s="119" t="s">
        <v>53</v>
      </c>
      <c r="C138" s="102" t="s">
        <v>267</v>
      </c>
      <c r="D138" s="104" t="s">
        <v>268</v>
      </c>
      <c r="E138" s="102" t="s">
        <v>28</v>
      </c>
      <c r="F138" s="106">
        <v>1</v>
      </c>
      <c r="G138" s="107">
        <v>55.52</v>
      </c>
      <c r="H138" s="128">
        <f t="shared" si="15"/>
        <v>69.400000000000006</v>
      </c>
      <c r="I138" s="128">
        <f t="shared" si="16"/>
        <v>55.52</v>
      </c>
      <c r="J138" s="128">
        <f t="shared" si="17"/>
        <v>69.400000000000006</v>
      </c>
      <c r="K138" s="109" t="s">
        <v>483</v>
      </c>
    </row>
    <row r="139" spans="1:11" s="121" customFormat="1" ht="35.25" customHeight="1">
      <c r="A139" s="102" t="s">
        <v>269</v>
      </c>
      <c r="B139" s="119" t="s">
        <v>53</v>
      </c>
      <c r="C139" s="102" t="s">
        <v>270</v>
      </c>
      <c r="D139" s="104" t="s">
        <v>271</v>
      </c>
      <c r="E139" s="102" t="s">
        <v>28</v>
      </c>
      <c r="F139" s="106">
        <v>3</v>
      </c>
      <c r="G139" s="107">
        <v>108.91</v>
      </c>
      <c r="H139" s="128">
        <f t="shared" si="15"/>
        <v>136.13749999999999</v>
      </c>
      <c r="I139" s="128">
        <f t="shared" si="16"/>
        <v>326.73</v>
      </c>
      <c r="J139" s="128">
        <f t="shared" si="17"/>
        <v>408.41249999999997</v>
      </c>
      <c r="K139" s="109" t="s">
        <v>484</v>
      </c>
    </row>
    <row r="140" spans="1:11" s="121" customFormat="1" ht="35.25" customHeight="1">
      <c r="A140" s="102" t="s">
        <v>272</v>
      </c>
      <c r="B140" s="119" t="s">
        <v>53</v>
      </c>
      <c r="C140" s="102" t="s">
        <v>273</v>
      </c>
      <c r="D140" s="104" t="s">
        <v>274</v>
      </c>
      <c r="E140" s="102" t="s">
        <v>28</v>
      </c>
      <c r="F140" s="106">
        <v>2</v>
      </c>
      <c r="G140" s="107">
        <v>291.62</v>
      </c>
      <c r="H140" s="128">
        <f t="shared" si="15"/>
        <v>364.52499999999998</v>
      </c>
      <c r="I140" s="128">
        <f t="shared" si="16"/>
        <v>583.24</v>
      </c>
      <c r="J140" s="128">
        <f t="shared" si="17"/>
        <v>729.05</v>
      </c>
      <c r="K140" s="109" t="s">
        <v>481</v>
      </c>
    </row>
    <row r="141" spans="1:11" s="121" customFormat="1" ht="35.25" customHeight="1">
      <c r="A141" s="102" t="s">
        <v>275</v>
      </c>
      <c r="B141" s="119" t="s">
        <v>53</v>
      </c>
      <c r="C141" s="102" t="s">
        <v>276</v>
      </c>
      <c r="D141" s="104" t="s">
        <v>277</v>
      </c>
      <c r="E141" s="102" t="s">
        <v>28</v>
      </c>
      <c r="F141" s="106">
        <v>1</v>
      </c>
      <c r="G141" s="107">
        <v>1784.47</v>
      </c>
      <c r="H141" s="128">
        <f t="shared" si="15"/>
        <v>2230.5875000000001</v>
      </c>
      <c r="I141" s="128">
        <f t="shared" si="16"/>
        <v>1784.47</v>
      </c>
      <c r="J141" s="128">
        <f t="shared" si="17"/>
        <v>2230.5875000000001</v>
      </c>
      <c r="K141" s="109" t="s">
        <v>483</v>
      </c>
    </row>
    <row r="142" spans="1:11" ht="36">
      <c r="A142" s="102" t="s">
        <v>278</v>
      </c>
      <c r="B142" s="119" t="s">
        <v>57</v>
      </c>
      <c r="C142" s="119">
        <v>86875</v>
      </c>
      <c r="D142" s="104" t="s">
        <v>279</v>
      </c>
      <c r="E142" s="102" t="s">
        <v>28</v>
      </c>
      <c r="F142" s="106">
        <v>1</v>
      </c>
      <c r="G142" s="107">
        <v>571.5</v>
      </c>
      <c r="H142" s="128">
        <f t="shared" si="15"/>
        <v>714.375</v>
      </c>
      <c r="I142" s="128">
        <f t="shared" si="16"/>
        <v>571.5</v>
      </c>
      <c r="J142" s="128">
        <f t="shared" si="17"/>
        <v>714.375</v>
      </c>
      <c r="K142" s="109" t="s">
        <v>483</v>
      </c>
    </row>
    <row r="143" spans="1:11" ht="36">
      <c r="A143" s="102" t="s">
        <v>280</v>
      </c>
      <c r="B143" s="119" t="s">
        <v>57</v>
      </c>
      <c r="C143" s="119">
        <v>86888</v>
      </c>
      <c r="D143" s="104" t="s">
        <v>281</v>
      </c>
      <c r="E143" s="102" t="s">
        <v>134</v>
      </c>
      <c r="F143" s="106">
        <v>2</v>
      </c>
      <c r="G143" s="107">
        <v>500.5</v>
      </c>
      <c r="H143" s="128">
        <f t="shared" si="15"/>
        <v>625.625</v>
      </c>
      <c r="I143" s="128">
        <f t="shared" si="16"/>
        <v>1001</v>
      </c>
      <c r="J143" s="128">
        <f t="shared" si="17"/>
        <v>1251.25</v>
      </c>
      <c r="K143" s="109" t="s">
        <v>481</v>
      </c>
    </row>
    <row r="144" spans="1:11" ht="36">
      <c r="A144" s="102" t="s">
        <v>282</v>
      </c>
      <c r="B144" s="119" t="s">
        <v>53</v>
      </c>
      <c r="C144" s="102" t="s">
        <v>283</v>
      </c>
      <c r="D144" s="104" t="s">
        <v>284</v>
      </c>
      <c r="E144" s="102" t="s">
        <v>28</v>
      </c>
      <c r="F144" s="106">
        <v>1</v>
      </c>
      <c r="G144" s="107">
        <v>1235.45</v>
      </c>
      <c r="H144" s="128">
        <f t="shared" si="15"/>
        <v>1544.3125</v>
      </c>
      <c r="I144" s="128">
        <f t="shared" si="16"/>
        <v>1235.45</v>
      </c>
      <c r="J144" s="128">
        <f t="shared" si="17"/>
        <v>1544.3125</v>
      </c>
      <c r="K144" s="109" t="s">
        <v>483</v>
      </c>
    </row>
    <row r="145" spans="1:11" ht="20.100000000000001" customHeight="1">
      <c r="A145" s="102" t="s">
        <v>285</v>
      </c>
      <c r="B145" s="119" t="s">
        <v>53</v>
      </c>
      <c r="C145" s="102" t="s">
        <v>286</v>
      </c>
      <c r="D145" s="104" t="s">
        <v>287</v>
      </c>
      <c r="E145" s="102" t="s">
        <v>28</v>
      </c>
      <c r="F145" s="106">
        <v>2</v>
      </c>
      <c r="G145" s="107">
        <v>120.83</v>
      </c>
      <c r="H145" s="128">
        <f t="shared" si="15"/>
        <v>151.03749999999999</v>
      </c>
      <c r="I145" s="128">
        <f t="shared" si="16"/>
        <v>241.66</v>
      </c>
      <c r="J145" s="128">
        <f t="shared" si="17"/>
        <v>302.07499999999999</v>
      </c>
      <c r="K145" s="109" t="s">
        <v>481</v>
      </c>
    </row>
    <row r="146" spans="1:11" ht="20.100000000000001" customHeight="1">
      <c r="A146" s="102" t="s">
        <v>288</v>
      </c>
      <c r="B146" s="119" t="s">
        <v>53</v>
      </c>
      <c r="C146" s="102" t="s">
        <v>289</v>
      </c>
      <c r="D146" s="104" t="s">
        <v>290</v>
      </c>
      <c r="E146" s="102" t="s">
        <v>28</v>
      </c>
      <c r="F146" s="106">
        <v>1</v>
      </c>
      <c r="G146" s="107">
        <v>389.15</v>
      </c>
      <c r="H146" s="128">
        <f t="shared" si="15"/>
        <v>486.4375</v>
      </c>
      <c r="I146" s="128">
        <f t="shared" si="16"/>
        <v>389.15</v>
      </c>
      <c r="J146" s="128">
        <f t="shared" si="17"/>
        <v>486.4375</v>
      </c>
      <c r="K146" s="109" t="s">
        <v>483</v>
      </c>
    </row>
    <row r="147" spans="1:11" ht="36">
      <c r="A147" s="102" t="s">
        <v>291</v>
      </c>
      <c r="B147" s="119" t="s">
        <v>53</v>
      </c>
      <c r="C147" s="102" t="s">
        <v>292</v>
      </c>
      <c r="D147" s="104" t="s">
        <v>293</v>
      </c>
      <c r="E147" s="102" t="s">
        <v>28</v>
      </c>
      <c r="F147" s="106">
        <v>2</v>
      </c>
      <c r="G147" s="107">
        <v>131.33000000000001</v>
      </c>
      <c r="H147" s="128">
        <f t="shared" si="15"/>
        <v>164.16250000000002</v>
      </c>
      <c r="I147" s="128">
        <f t="shared" si="16"/>
        <v>262.66000000000003</v>
      </c>
      <c r="J147" s="128">
        <f t="shared" si="17"/>
        <v>328.32500000000005</v>
      </c>
      <c r="K147" s="109" t="s">
        <v>485</v>
      </c>
    </row>
    <row r="148" spans="1:11" ht="39" customHeight="1">
      <c r="A148" s="102" t="s">
        <v>294</v>
      </c>
      <c r="B148" s="119" t="s">
        <v>53</v>
      </c>
      <c r="C148" s="102" t="s">
        <v>295</v>
      </c>
      <c r="D148" s="104" t="s">
        <v>296</v>
      </c>
      <c r="E148" s="102" t="s">
        <v>38</v>
      </c>
      <c r="F148" s="106">
        <v>0.7</v>
      </c>
      <c r="G148" s="107">
        <v>195.39</v>
      </c>
      <c r="H148" s="128">
        <f t="shared" si="15"/>
        <v>244.23749999999998</v>
      </c>
      <c r="I148" s="128">
        <f t="shared" si="16"/>
        <v>136.77299999999997</v>
      </c>
      <c r="J148" s="128">
        <f t="shared" si="17"/>
        <v>170.96624999999997</v>
      </c>
      <c r="K148" s="109" t="s">
        <v>486</v>
      </c>
    </row>
    <row r="149" spans="1:11" ht="26.25" customHeight="1">
      <c r="A149" s="91">
        <v>7</v>
      </c>
      <c r="B149" s="92"/>
      <c r="C149" s="92"/>
      <c r="D149" s="93" t="s">
        <v>297</v>
      </c>
      <c r="E149" s="93"/>
      <c r="F149" s="93"/>
      <c r="G149" s="93"/>
      <c r="H149" s="93"/>
      <c r="I149" s="171">
        <f>SUM(I150:I151)</f>
        <v>1658.7431000000001</v>
      </c>
      <c r="J149" s="171">
        <f>SUM(J150:J151)</f>
        <v>2073.4288750000005</v>
      </c>
      <c r="K149" s="118"/>
    </row>
    <row r="150" spans="1:11" ht="50.25" customHeight="1">
      <c r="A150" s="102" t="s">
        <v>298</v>
      </c>
      <c r="B150" s="119" t="s">
        <v>21</v>
      </c>
      <c r="C150" s="102" t="s">
        <v>299</v>
      </c>
      <c r="D150" s="104" t="s">
        <v>300</v>
      </c>
      <c r="E150" s="102" t="s">
        <v>24</v>
      </c>
      <c r="F150" s="129">
        <v>27.2</v>
      </c>
      <c r="G150" s="123">
        <v>13</v>
      </c>
      <c r="H150" s="128">
        <f>G150*1.25</f>
        <v>16.25</v>
      </c>
      <c r="I150" s="128">
        <f>F150*G150</f>
        <v>353.59999999999997</v>
      </c>
      <c r="J150" s="128">
        <f>F150*H150</f>
        <v>442</v>
      </c>
      <c r="K150" s="120" t="s">
        <v>487</v>
      </c>
    </row>
    <row r="151" spans="1:11">
      <c r="A151" s="102" t="s">
        <v>301</v>
      </c>
      <c r="B151" s="119" t="s">
        <v>57</v>
      </c>
      <c r="C151" s="119">
        <v>99811</v>
      </c>
      <c r="D151" s="104" t="s">
        <v>302</v>
      </c>
      <c r="E151" s="102" t="s">
        <v>24</v>
      </c>
      <c r="F151" s="129">
        <v>311.49</v>
      </c>
      <c r="G151" s="123">
        <v>4.1900000000000004</v>
      </c>
      <c r="H151" s="140">
        <f>G151*1.25</f>
        <v>5.2375000000000007</v>
      </c>
      <c r="I151" s="128">
        <f>F151*G151</f>
        <v>1305.1431000000002</v>
      </c>
      <c r="J151" s="128">
        <f>F151*H151</f>
        <v>1631.4288750000003</v>
      </c>
      <c r="K151" s="120" t="s">
        <v>488</v>
      </c>
    </row>
    <row r="152" spans="1:11">
      <c r="A152" s="110"/>
      <c r="B152" s="110"/>
      <c r="C152" s="110"/>
      <c r="D152" s="111"/>
      <c r="E152" s="110"/>
      <c r="F152" s="110"/>
      <c r="G152" s="110"/>
      <c r="H152" s="86"/>
      <c r="K152" s="112"/>
    </row>
    <row r="153" spans="1:11">
      <c r="A153" s="110"/>
      <c r="B153" s="110"/>
      <c r="C153" s="110"/>
      <c r="D153" s="111"/>
      <c r="E153" s="110"/>
      <c r="F153" s="110"/>
      <c r="G153" s="110"/>
      <c r="H153" s="113"/>
      <c r="I153" s="114" t="s">
        <v>304</v>
      </c>
      <c r="J153" s="115" t="s">
        <v>305</v>
      </c>
      <c r="K153" s="112"/>
    </row>
    <row r="154" spans="1:11">
      <c r="A154" s="110"/>
      <c r="B154" s="110"/>
      <c r="C154" s="110"/>
      <c r="D154" s="196"/>
      <c r="E154" s="196"/>
      <c r="F154" s="113"/>
      <c r="G154" s="113"/>
      <c r="H154" s="90" t="s">
        <v>303</v>
      </c>
      <c r="I154" s="116">
        <f>SUM(I30,I42,I67,I81,I100,I128,I149)</f>
        <v>277562.80839999998</v>
      </c>
      <c r="J154" s="116">
        <f>SUM(J30,J42,J67,J81,J100,J128,J149)</f>
        <v>346953.51049999992</v>
      </c>
      <c r="K154" s="112"/>
    </row>
    <row r="155" spans="1:11">
      <c r="A155" s="110"/>
      <c r="B155" s="110"/>
      <c r="C155" s="110"/>
      <c r="D155" s="142"/>
      <c r="E155" s="142"/>
      <c r="F155" s="113"/>
      <c r="G155" s="113"/>
      <c r="H155" s="141"/>
      <c r="I155" s="143"/>
      <c r="J155" s="143"/>
      <c r="K155" s="112"/>
    </row>
    <row r="156" spans="1:11">
      <c r="A156" s="110"/>
      <c r="B156" s="110"/>
      <c r="C156" s="110"/>
      <c r="D156" s="142"/>
      <c r="E156" s="142"/>
      <c r="F156" s="113"/>
      <c r="G156" s="113"/>
      <c r="H156" s="90" t="s">
        <v>306</v>
      </c>
      <c r="I156" s="116">
        <f>I154+I26</f>
        <v>297933.13639999996</v>
      </c>
      <c r="J156" s="116">
        <f>J154+J26</f>
        <v>372416.42049999989</v>
      </c>
      <c r="K156" s="112"/>
    </row>
    <row r="157" spans="1:11" ht="18.75" customHeight="1">
      <c r="A157" s="130"/>
      <c r="B157" s="130"/>
      <c r="C157" s="130"/>
      <c r="D157" s="131"/>
      <c r="E157" s="130"/>
      <c r="F157" s="130"/>
      <c r="G157" s="130"/>
      <c r="H157" s="130"/>
      <c r="I157" s="132"/>
      <c r="J157" s="130"/>
      <c r="K157" s="72"/>
    </row>
    <row r="158" spans="1:11">
      <c r="A158" s="197" t="s">
        <v>530</v>
      </c>
      <c r="B158" s="197"/>
      <c r="C158" s="197"/>
      <c r="D158" s="197"/>
      <c r="E158" s="197"/>
      <c r="F158" s="197"/>
      <c r="G158" s="197"/>
      <c r="H158" s="197"/>
      <c r="I158" s="197"/>
      <c r="J158" s="197"/>
      <c r="K158" s="133"/>
    </row>
    <row r="159" spans="1:11">
      <c r="A159" s="134"/>
      <c r="B159" s="134"/>
      <c r="C159" s="134"/>
      <c r="D159" s="135"/>
      <c r="E159" s="134"/>
      <c r="F159" s="134"/>
      <c r="G159" s="134"/>
      <c r="H159" s="134"/>
      <c r="I159" s="134"/>
      <c r="J159" s="134"/>
      <c r="K159" s="136"/>
    </row>
    <row r="160" spans="1:11">
      <c r="A160" s="137"/>
      <c r="B160" s="137"/>
      <c r="C160" s="137"/>
      <c r="D160" s="138"/>
      <c r="E160" s="137"/>
      <c r="F160" s="137"/>
      <c r="G160" s="137"/>
      <c r="H160" s="137"/>
      <c r="I160" s="137"/>
      <c r="J160" s="137"/>
    </row>
    <row r="161" spans="1:10">
      <c r="A161" s="137"/>
      <c r="B161" s="137"/>
      <c r="C161" s="137"/>
      <c r="D161" s="198"/>
      <c r="E161" s="198"/>
      <c r="F161" s="137"/>
      <c r="G161" s="137"/>
      <c r="H161" s="137"/>
      <c r="I161" s="137"/>
      <c r="J161" s="137"/>
    </row>
    <row r="162" spans="1:10">
      <c r="A162" s="137"/>
      <c r="B162" s="137"/>
      <c r="C162" s="137"/>
      <c r="D162" s="138"/>
      <c r="E162" s="137"/>
      <c r="F162" s="137"/>
      <c r="G162" s="137"/>
      <c r="H162" s="137"/>
      <c r="I162" s="137"/>
      <c r="J162" s="137"/>
    </row>
    <row r="163" spans="1:10">
      <c r="A163" s="137"/>
      <c r="B163" s="137"/>
      <c r="C163" s="137"/>
      <c r="D163" s="138"/>
      <c r="E163" s="137"/>
      <c r="F163" s="137"/>
      <c r="G163" s="199"/>
      <c r="H163" s="199"/>
      <c r="I163" s="199"/>
      <c r="J163" s="199"/>
    </row>
    <row r="164" spans="1:10">
      <c r="A164" s="137"/>
      <c r="B164" s="137"/>
      <c r="C164" s="137"/>
      <c r="D164" s="138"/>
      <c r="E164" s="137"/>
      <c r="F164" s="137"/>
      <c r="G164" s="199"/>
      <c r="H164" s="199"/>
      <c r="I164" s="199"/>
      <c r="J164" s="199"/>
    </row>
    <row r="165" spans="1:10">
      <c r="G165" s="194"/>
      <c r="H165" s="194"/>
      <c r="I165" s="194"/>
      <c r="J165" s="194"/>
    </row>
  </sheetData>
  <mergeCells count="17">
    <mergeCell ref="G165:J165"/>
    <mergeCell ref="A17:J17"/>
    <mergeCell ref="D154:E154"/>
    <mergeCell ref="A158:J158"/>
    <mergeCell ref="D161:E161"/>
    <mergeCell ref="G163:J163"/>
    <mergeCell ref="G164:J164"/>
    <mergeCell ref="H9:J9"/>
    <mergeCell ref="H11:J11"/>
    <mergeCell ref="H12:J12"/>
    <mergeCell ref="A14:J14"/>
    <mergeCell ref="A28:J28"/>
    <mergeCell ref="D2:J2"/>
    <mergeCell ref="A5:E5"/>
    <mergeCell ref="H5:J5"/>
    <mergeCell ref="H6:J6"/>
    <mergeCell ref="H8:J8"/>
  </mergeCells>
  <printOptions horizontalCentered="1"/>
  <pageMargins left="0.19685039370078741" right="0.19685039370078741" top="0.19685039370078741" bottom="0.59055118110236227" header="0.51181102362204722" footer="0.51181102362204722"/>
  <pageSetup paperSize="9" scale="32" firstPageNumber="0" fitToHeight="5" orientation="portrait" useFirstPageNumber="1" horizontalDpi="300" verticalDpi="300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G43"/>
  <sheetViews>
    <sheetView topLeftCell="A10" zoomScale="85" zoomScaleNormal="85" workbookViewId="0">
      <selection activeCell="B36" sqref="B36"/>
    </sheetView>
  </sheetViews>
  <sheetFormatPr defaultRowHeight="15"/>
  <cols>
    <col min="1" max="1" width="12.140625" customWidth="1"/>
    <col min="2" max="2" width="90.85546875" customWidth="1"/>
    <col min="3" max="3" width="17.85546875" bestFit="1" customWidth="1"/>
    <col min="4" max="4" width="34.85546875" customWidth="1"/>
    <col min="5" max="5" width="25" customWidth="1"/>
    <col min="6" max="6" width="42.85546875" customWidth="1"/>
    <col min="7" max="7" width="28.85546875" customWidth="1"/>
  </cols>
  <sheetData>
    <row r="3" spans="1:7">
      <c r="G3" s="147"/>
    </row>
    <row r="5" spans="1:7" ht="80.25" customHeight="1"/>
    <row r="6" spans="1:7" ht="18">
      <c r="A6" s="200" t="s">
        <v>307</v>
      </c>
      <c r="B6" s="201"/>
      <c r="C6" s="201"/>
      <c r="D6" s="201"/>
      <c r="E6" s="201"/>
      <c r="F6" s="201"/>
      <c r="G6" s="202"/>
    </row>
    <row r="7" spans="1:7" ht="16.5" thickBot="1">
      <c r="A7" s="31"/>
      <c r="B7" s="31"/>
      <c r="C7" s="31"/>
      <c r="D7" s="31"/>
      <c r="E7" s="31"/>
      <c r="F7" s="31"/>
      <c r="G7" s="31"/>
    </row>
    <row r="8" spans="1:7" ht="15.75">
      <c r="A8" s="32" t="s">
        <v>308</v>
      </c>
      <c r="B8" s="33"/>
      <c r="C8" s="33"/>
      <c r="D8" s="34"/>
      <c r="E8" s="35"/>
      <c r="F8" s="148" t="s">
        <v>309</v>
      </c>
      <c r="G8" s="151" t="s">
        <v>497</v>
      </c>
    </row>
    <row r="9" spans="1:7" ht="15.75">
      <c r="A9" s="152" t="s">
        <v>498</v>
      </c>
      <c r="B9" s="35"/>
      <c r="C9" s="35"/>
      <c r="D9" s="36"/>
      <c r="E9" s="35"/>
      <c r="F9" s="149" t="s">
        <v>492</v>
      </c>
      <c r="G9" s="150"/>
    </row>
    <row r="10" spans="1:7" ht="16.5" thickBot="1">
      <c r="A10" s="37" t="s">
        <v>310</v>
      </c>
      <c r="B10" s="38"/>
      <c r="C10" s="38"/>
      <c r="D10" s="39"/>
      <c r="E10" s="35"/>
      <c r="F10" s="149" t="s">
        <v>4</v>
      </c>
      <c r="G10" s="150"/>
    </row>
    <row r="11" spans="1:7" ht="16.5" thickBot="1">
      <c r="A11" s="37"/>
      <c r="B11" s="38"/>
      <c r="C11" s="38"/>
      <c r="D11" s="35"/>
      <c r="E11" s="35"/>
      <c r="F11" s="149" t="s">
        <v>496</v>
      </c>
      <c r="G11" s="150"/>
    </row>
    <row r="12" spans="1:7" ht="16.5" thickBot="1">
      <c r="A12" s="203" t="s">
        <v>7</v>
      </c>
      <c r="B12" s="204"/>
      <c r="C12" s="205"/>
      <c r="D12" s="144" t="s">
        <v>311</v>
      </c>
      <c r="E12" s="43"/>
      <c r="F12" s="43"/>
      <c r="G12" s="43"/>
    </row>
    <row r="13" spans="1:7" ht="15.75">
      <c r="A13" s="145" t="s">
        <v>312</v>
      </c>
      <c r="B13" s="145" t="s">
        <v>529</v>
      </c>
      <c r="C13" s="145" t="s">
        <v>314</v>
      </c>
      <c r="D13" s="43" t="s">
        <v>315</v>
      </c>
      <c r="E13" s="43" t="s">
        <v>316</v>
      </c>
      <c r="F13" s="43" t="s">
        <v>317</v>
      </c>
      <c r="G13" s="43" t="s">
        <v>318</v>
      </c>
    </row>
    <row r="14" spans="1:7" ht="15.75">
      <c r="A14" s="68">
        <v>1</v>
      </c>
      <c r="B14" s="146" t="s">
        <v>529</v>
      </c>
      <c r="C14" s="45">
        <f>'ORÇAMENTO '!J26</f>
        <v>25462.91</v>
      </c>
      <c r="D14" s="46">
        <f>C14*D15</f>
        <v>25462.91</v>
      </c>
      <c r="E14" s="47"/>
      <c r="F14" s="47"/>
      <c r="G14" s="47"/>
    </row>
    <row r="15" spans="1:7" ht="15.75">
      <c r="A15" s="68"/>
      <c r="B15" s="26" t="s">
        <v>319</v>
      </c>
      <c r="C15" s="48">
        <f>C14/$C$33</f>
        <v>6.8372146335045958E-2</v>
      </c>
      <c r="D15" s="48">
        <v>1</v>
      </c>
      <c r="E15" s="48"/>
      <c r="F15" s="48"/>
      <c r="G15" s="48"/>
    </row>
    <row r="16" spans="1:7" ht="9.75" customHeight="1" thickBot="1">
      <c r="A16" s="40"/>
      <c r="B16" s="41"/>
      <c r="C16" s="42"/>
      <c r="D16" s="42"/>
      <c r="E16" s="42"/>
      <c r="F16" s="42"/>
      <c r="G16" s="42"/>
    </row>
    <row r="17" spans="1:7" ht="16.5" thickBot="1">
      <c r="A17" s="203" t="s">
        <v>380</v>
      </c>
      <c r="B17" s="204"/>
      <c r="C17" s="205"/>
      <c r="D17" s="144" t="s">
        <v>311</v>
      </c>
      <c r="E17" s="43"/>
      <c r="F17" s="43"/>
      <c r="G17" s="43"/>
    </row>
    <row r="18" spans="1:7" ht="15.75">
      <c r="A18" s="145" t="s">
        <v>312</v>
      </c>
      <c r="B18" s="145" t="s">
        <v>313</v>
      </c>
      <c r="C18" s="145" t="s">
        <v>314</v>
      </c>
      <c r="D18" s="43" t="s">
        <v>315</v>
      </c>
      <c r="E18" s="43" t="s">
        <v>316</v>
      </c>
      <c r="F18" s="43" t="s">
        <v>317</v>
      </c>
      <c r="G18" s="43" t="s">
        <v>318</v>
      </c>
    </row>
    <row r="19" spans="1:7" ht="15.75">
      <c r="A19" s="24">
        <v>1</v>
      </c>
      <c r="B19" s="44" t="str">
        <f>'ORÇAMENTO '!$D$30</f>
        <v>SERVIÇOS PRELIMINARES</v>
      </c>
      <c r="C19" s="45">
        <f>'ORÇAMENTO '!$J$30</f>
        <v>10156.679</v>
      </c>
      <c r="D19" s="46">
        <f>C19</f>
        <v>10156.679</v>
      </c>
      <c r="E19" s="47"/>
      <c r="F19" s="47"/>
      <c r="G19" s="47"/>
    </row>
    <row r="20" spans="1:7" ht="15.75">
      <c r="A20" s="24"/>
      <c r="B20" s="26" t="s">
        <v>319</v>
      </c>
      <c r="C20" s="48">
        <f>C19/$C$33</f>
        <v>2.7272371573637429E-2</v>
      </c>
      <c r="D20" s="48">
        <f>D19/C19</f>
        <v>1</v>
      </c>
      <c r="E20" s="48"/>
      <c r="F20" s="48"/>
      <c r="G20" s="48"/>
    </row>
    <row r="21" spans="1:7" ht="15.75">
      <c r="A21" s="24">
        <v>2</v>
      </c>
      <c r="B21" s="49" t="str">
        <f>'ORÇAMENTO '!$D$42</f>
        <v>CAMPO SOCIETY: FECHAMENTO, DRENAGEM E ACESSÓRIOS</v>
      </c>
      <c r="C21" s="45">
        <f>'ORÇAMENTO '!$J$42</f>
        <v>154778.500875</v>
      </c>
      <c r="D21" s="46">
        <f>$C$21/4</f>
        <v>38694.625218749999</v>
      </c>
      <c r="E21" s="46">
        <f>$C$21/4</f>
        <v>38694.625218749999</v>
      </c>
      <c r="F21" s="46">
        <f>$C$21/4</f>
        <v>38694.625218749999</v>
      </c>
      <c r="G21" s="46">
        <f>$C$21/4</f>
        <v>38694.625218749999</v>
      </c>
    </row>
    <row r="22" spans="1:7" ht="15.75">
      <c r="A22" s="24"/>
      <c r="B22" s="26" t="s">
        <v>319</v>
      </c>
      <c r="C22" s="48">
        <f>C21/$C$33</f>
        <v>0.41560600541511311</v>
      </c>
      <c r="D22" s="50">
        <f>D21/$C$21</f>
        <v>0.25</v>
      </c>
      <c r="E22" s="50">
        <f>E21/$C$21</f>
        <v>0.25</v>
      </c>
      <c r="F22" s="50">
        <f>F21/$C$21</f>
        <v>0.25</v>
      </c>
      <c r="G22" s="50">
        <f>G21/$C$21</f>
        <v>0.25</v>
      </c>
    </row>
    <row r="23" spans="1:7" ht="15.75">
      <c r="A23" s="24">
        <v>3</v>
      </c>
      <c r="B23" s="51" t="str">
        <f>'ORÇAMENTO '!$D$67</f>
        <v xml:space="preserve">PISO INTERTRAVADO (ESCADA E CALÇADA), BANCOS, MESAS E LIXEIRAS </v>
      </c>
      <c r="C23" s="52">
        <f>'ORÇAMENTO '!$J$67</f>
        <v>77474.405374999988</v>
      </c>
      <c r="D23" s="53"/>
      <c r="E23" s="53">
        <f>$C$23/3</f>
        <v>25824.801791666661</v>
      </c>
      <c r="F23" s="53">
        <f>$C$23/3</f>
        <v>25824.801791666661</v>
      </c>
      <c r="G23" s="53">
        <f>$C$23/3</f>
        <v>25824.801791666661</v>
      </c>
    </row>
    <row r="24" spans="1:7">
      <c r="A24" s="26"/>
      <c r="B24" s="26" t="s">
        <v>319</v>
      </c>
      <c r="C24" s="48">
        <f>C23/$C$33</f>
        <v>0.20803165787100414</v>
      </c>
      <c r="D24" s="50"/>
      <c r="E24" s="50">
        <f>E23/C23</f>
        <v>0.33333333333333331</v>
      </c>
      <c r="F24" s="50">
        <f>F23/C23</f>
        <v>0.33333333333333331</v>
      </c>
      <c r="G24" s="50">
        <f>G23/C23</f>
        <v>0.33333333333333331</v>
      </c>
    </row>
    <row r="25" spans="1:7" ht="15.75">
      <c r="A25" s="24">
        <v>4</v>
      </c>
      <c r="B25" s="54" t="str">
        <f>'ORÇAMENTO '!$D$81</f>
        <v xml:space="preserve">VESTIÁRIOS E BANHEIROS </v>
      </c>
      <c r="C25" s="45">
        <f>'ORÇAMENTO '!$J$81</f>
        <v>38457.517625</v>
      </c>
      <c r="D25" s="46"/>
      <c r="E25" s="46">
        <f>$C$25/3</f>
        <v>12819.172541666667</v>
      </c>
      <c r="F25" s="46">
        <f>$C$25/3</f>
        <v>12819.172541666667</v>
      </c>
      <c r="G25" s="46">
        <f>$C$25/3</f>
        <v>12819.172541666667</v>
      </c>
    </row>
    <row r="26" spans="1:7">
      <c r="A26" s="26"/>
      <c r="B26" s="26" t="s">
        <v>319</v>
      </c>
      <c r="C26" s="48">
        <f>C25/$C$33</f>
        <v>0.10326482804750553</v>
      </c>
      <c r="D26" s="50"/>
      <c r="E26" s="50">
        <f>E25/C25</f>
        <v>0.33333333333333331</v>
      </c>
      <c r="F26" s="50">
        <f>F25/C25</f>
        <v>0.33333333333333331</v>
      </c>
      <c r="G26" s="50">
        <f>G25/C25</f>
        <v>0.33333333333333331</v>
      </c>
    </row>
    <row r="27" spans="1:7" ht="15.75">
      <c r="A27" s="24">
        <v>5</v>
      </c>
      <c r="B27" s="54" t="str">
        <f>'ORÇAMENTO '!$D$100</f>
        <v xml:space="preserve">ELÉTRICA </v>
      </c>
      <c r="C27" s="45">
        <f>'ORÇAMENTO '!$J$100</f>
        <v>47219.6</v>
      </c>
      <c r="D27" s="46">
        <f>$C$27/4</f>
        <v>11804.9</v>
      </c>
      <c r="E27" s="46">
        <f>$C$27/4</f>
        <v>11804.9</v>
      </c>
      <c r="F27" s="46">
        <f>$C$27/4</f>
        <v>11804.9</v>
      </c>
      <c r="G27" s="46">
        <f>$C$27/4</f>
        <v>11804.9</v>
      </c>
    </row>
    <row r="28" spans="1:7">
      <c r="A28" s="26"/>
      <c r="B28" s="26" t="s">
        <v>319</v>
      </c>
      <c r="C28" s="48">
        <f>C27/$C$33</f>
        <v>0.1267924758435833</v>
      </c>
      <c r="D28" s="50">
        <f>D27/C27</f>
        <v>0.25</v>
      </c>
      <c r="E28" s="50">
        <f>E27/C27</f>
        <v>0.25</v>
      </c>
      <c r="F28" s="50">
        <f>F27/C27</f>
        <v>0.25</v>
      </c>
      <c r="G28" s="50">
        <f>G27/C27</f>
        <v>0.25</v>
      </c>
    </row>
    <row r="29" spans="1:7" ht="15.75">
      <c r="A29" s="24">
        <v>6</v>
      </c>
      <c r="B29" s="54" t="str">
        <f>'ORÇAMENTO '!$D$128</f>
        <v xml:space="preserve">HIDROSSANITÁRIO </v>
      </c>
      <c r="C29" s="45">
        <f>'ORÇAMENTO '!$J$128</f>
        <v>16793.37875</v>
      </c>
      <c r="D29" s="46"/>
      <c r="E29" s="46">
        <f>$C$29/3</f>
        <v>5597.7929166666663</v>
      </c>
      <c r="F29" s="46">
        <f>$C$29/3</f>
        <v>5597.7929166666663</v>
      </c>
      <c r="G29" s="46">
        <f>$C$29/3</f>
        <v>5597.7929166666663</v>
      </c>
    </row>
    <row r="30" spans="1:7">
      <c r="A30" s="26"/>
      <c r="B30" s="26" t="s">
        <v>319</v>
      </c>
      <c r="C30" s="48">
        <f>C29/$C$33</f>
        <v>4.5093013695404457E-2</v>
      </c>
      <c r="D30" s="50"/>
      <c r="E30" s="50">
        <f>E29/C29</f>
        <v>0.33333333333333331</v>
      </c>
      <c r="F30" s="50">
        <f>F29/C29</f>
        <v>0.33333333333333331</v>
      </c>
      <c r="G30" s="50">
        <f>G29/C29</f>
        <v>0.33333333333333331</v>
      </c>
    </row>
    <row r="31" spans="1:7" ht="15.75">
      <c r="A31" s="24">
        <v>7</v>
      </c>
      <c r="B31" s="54" t="str">
        <f>'ORÇAMENTO '!$D$149</f>
        <v xml:space="preserve">SERVIÇOS FINAIS </v>
      </c>
      <c r="C31" s="45">
        <f>'ORÇAMENTO '!$J$149</f>
        <v>2073.4288750000005</v>
      </c>
      <c r="D31" s="24"/>
      <c r="E31" s="24"/>
      <c r="F31" s="24"/>
      <c r="G31" s="45">
        <f>C31</f>
        <v>2073.4288750000005</v>
      </c>
    </row>
    <row r="32" spans="1:7">
      <c r="A32" s="26"/>
      <c r="B32" s="26" t="s">
        <v>319</v>
      </c>
      <c r="C32" s="48">
        <f>C31/$C$33</f>
        <v>5.5675012187063359E-3</v>
      </c>
      <c r="D32" s="26"/>
      <c r="E32" s="26"/>
      <c r="F32" s="26"/>
      <c r="G32" s="50">
        <f>G31/C31</f>
        <v>1</v>
      </c>
    </row>
    <row r="33" spans="1:7" ht="15.75">
      <c r="A33" s="55" t="s">
        <v>320</v>
      </c>
      <c r="B33" s="56"/>
      <c r="C33" s="45">
        <f>SUM(C14,C19,C21,C23,C25,C27,C29,C31)</f>
        <v>372416.42049999989</v>
      </c>
      <c r="D33" s="57"/>
      <c r="E33" s="57"/>
      <c r="F33" s="57"/>
      <c r="G33" s="57"/>
    </row>
    <row r="34" spans="1:7" ht="15.75">
      <c r="A34" s="57"/>
      <c r="B34" s="55"/>
      <c r="C34" s="58"/>
      <c r="D34" s="59"/>
      <c r="E34" s="59"/>
      <c r="F34" s="59"/>
      <c r="G34" s="59"/>
    </row>
    <row r="35" spans="1:7" ht="15.75">
      <c r="A35" s="56"/>
      <c r="B35" s="24" t="s">
        <v>321</v>
      </c>
      <c r="C35" s="24"/>
      <c r="D35" s="60">
        <f>SUM(D14,D19,D21,D27)</f>
        <v>86119.114218749994</v>
      </c>
      <c r="E35" s="60">
        <f>SUM(E14,E21,E23,E25,E27,E29)</f>
        <v>94741.292468749991</v>
      </c>
      <c r="F35" s="60">
        <f>SUM(F14,F21,F23,F25,F27,F29)</f>
        <v>94741.292468749991</v>
      </c>
      <c r="G35" s="60">
        <f>SUM(G14,G21,G23,G25,G27,G29,G31)</f>
        <v>96814.721343749989</v>
      </c>
    </row>
    <row r="36" spans="1:7" ht="15.75">
      <c r="A36" s="56"/>
      <c r="B36" s="24" t="s">
        <v>322</v>
      </c>
      <c r="C36" s="24"/>
      <c r="D36" s="48">
        <f>D35/$C$33</f>
        <v>0.23124413822335746</v>
      </c>
      <c r="E36" s="48">
        <f>E35/$C$33</f>
        <v>0.25439612018597879</v>
      </c>
      <c r="F36" s="48">
        <f>F35/$C$33</f>
        <v>0.25439612018597879</v>
      </c>
      <c r="G36" s="48">
        <f>G35/$C$33</f>
        <v>0.25996362140468515</v>
      </c>
    </row>
    <row r="37" spans="1:7" ht="15.75">
      <c r="A37" s="56"/>
      <c r="B37" s="24" t="s">
        <v>323</v>
      </c>
      <c r="C37" s="24"/>
      <c r="D37" s="45">
        <f>D35</f>
        <v>86119.114218749994</v>
      </c>
      <c r="E37" s="45">
        <f>D35+E35</f>
        <v>180860.40668749998</v>
      </c>
      <c r="F37" s="45">
        <f>D35+E35+F35</f>
        <v>275601.69915624999</v>
      </c>
      <c r="G37" s="45">
        <f>D35+E35+F35+G35</f>
        <v>372416.42050000001</v>
      </c>
    </row>
    <row r="38" spans="1:7" ht="15.75">
      <c r="A38" s="56"/>
      <c r="B38" s="24" t="s">
        <v>324</v>
      </c>
      <c r="C38" s="24"/>
      <c r="D38" s="48">
        <f>D36</f>
        <v>0.23124413822335746</v>
      </c>
      <c r="E38" s="48">
        <f>E37/C33</f>
        <v>0.48564025840933628</v>
      </c>
      <c r="F38" s="48">
        <f>F37/C33</f>
        <v>0.74003637859531513</v>
      </c>
      <c r="G38" s="48">
        <f>G37/C33</f>
        <v>1.0000000000000002</v>
      </c>
    </row>
    <row r="39" spans="1:7" ht="15.75">
      <c r="A39" s="61"/>
      <c r="B39" s="61"/>
      <c r="C39" s="62"/>
      <c r="D39" s="63"/>
      <c r="E39" s="63"/>
      <c r="F39" s="63"/>
      <c r="G39" s="63"/>
    </row>
    <row r="40" spans="1:7">
      <c r="A40" s="70" t="s">
        <v>325</v>
      </c>
      <c r="B40" s="64"/>
      <c r="C40" s="64"/>
      <c r="D40" s="64"/>
      <c r="E40" s="64"/>
      <c r="F40" s="64"/>
      <c r="G40" s="64"/>
    </row>
    <row r="41" spans="1:7" ht="15.75">
      <c r="A41" s="65"/>
      <c r="B41" s="65"/>
      <c r="C41" s="65"/>
      <c r="D41" s="65"/>
      <c r="E41" s="65"/>
      <c r="F41" s="65"/>
      <c r="G41" s="65"/>
    </row>
    <row r="42" spans="1:7" ht="15.75">
      <c r="A42" s="153" t="s">
        <v>493</v>
      </c>
      <c r="B42" s="66"/>
      <c r="C42" s="66"/>
      <c r="D42" s="66"/>
      <c r="E42" s="66"/>
      <c r="F42" s="66"/>
      <c r="G42" s="66"/>
    </row>
    <row r="43" spans="1:7" ht="15.75">
      <c r="A43" s="67"/>
      <c r="B43" s="67"/>
      <c r="C43" s="67"/>
      <c r="D43" s="67"/>
      <c r="E43" s="67"/>
      <c r="F43" s="67"/>
      <c r="G43" s="67"/>
    </row>
  </sheetData>
  <mergeCells count="3">
    <mergeCell ref="A6:G6"/>
    <mergeCell ref="A17:C17"/>
    <mergeCell ref="A12:C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4:T34"/>
  <sheetViews>
    <sheetView zoomScale="70" zoomScaleNormal="70" workbookViewId="0">
      <selection activeCell="E12" sqref="E12:H12"/>
    </sheetView>
  </sheetViews>
  <sheetFormatPr defaultColWidth="9" defaultRowHeight="15"/>
  <cols>
    <col min="4" max="4" width="15.140625" customWidth="1"/>
    <col min="5" max="5" width="18.85546875" customWidth="1"/>
    <col min="6" max="6" width="27.28515625" customWidth="1"/>
    <col min="8" max="8" width="17.7109375" customWidth="1"/>
    <col min="9" max="9" width="24.85546875" customWidth="1"/>
    <col min="14" max="14" width="17.5703125" customWidth="1"/>
    <col min="16" max="16" width="14.28515625" customWidth="1"/>
    <col min="18" max="18" width="13.28515625" customWidth="1"/>
    <col min="20" max="20" width="16.28515625" customWidth="1"/>
  </cols>
  <sheetData>
    <row r="4" spans="3:9" ht="24.75" customHeight="1">
      <c r="C4" s="206" t="s">
        <v>344</v>
      </c>
      <c r="D4" s="206"/>
      <c r="E4" s="206"/>
      <c r="F4" s="206"/>
      <c r="G4" s="206"/>
      <c r="H4" s="206"/>
    </row>
    <row r="5" spans="3:9" ht="72.75" customHeight="1">
      <c r="C5" s="207" t="s">
        <v>383</v>
      </c>
      <c r="D5" s="208"/>
      <c r="E5" s="207" t="s">
        <v>384</v>
      </c>
      <c r="F5" s="207"/>
      <c r="G5" s="207" t="s">
        <v>382</v>
      </c>
      <c r="H5" s="207"/>
    </row>
    <row r="6" spans="3:9" ht="27.75" customHeight="1">
      <c r="C6" s="209">
        <v>4224</v>
      </c>
      <c r="D6" s="209"/>
      <c r="E6" s="209">
        <v>4935</v>
      </c>
      <c r="F6" s="209"/>
      <c r="G6" s="209">
        <v>5300</v>
      </c>
      <c r="H6" s="209"/>
    </row>
    <row r="7" spans="3:9" ht="17.25" customHeight="1"/>
    <row r="8" spans="3:9" ht="22.5" customHeight="1"/>
    <row r="10" spans="3:9" ht="27" customHeight="1">
      <c r="C10" s="210" t="s">
        <v>330</v>
      </c>
      <c r="D10" s="210"/>
      <c r="E10" s="209">
        <f>E6</f>
        <v>4935</v>
      </c>
      <c r="F10" s="209"/>
      <c r="G10" s="209"/>
      <c r="H10" s="209"/>
      <c r="I10" s="71"/>
    </row>
    <row r="12" spans="3:9" ht="27" customHeight="1">
      <c r="C12" s="210" t="s">
        <v>345</v>
      </c>
      <c r="D12" s="210"/>
      <c r="E12" s="209">
        <f>E10/1.25</f>
        <v>3948</v>
      </c>
      <c r="F12" s="209"/>
      <c r="G12" s="209"/>
      <c r="H12" s="209"/>
    </row>
    <row r="16" spans="3:9" ht="21.75" customHeight="1">
      <c r="D16" s="211" t="s">
        <v>346</v>
      </c>
      <c r="E16" s="211"/>
      <c r="F16" s="211"/>
      <c r="G16" s="211"/>
      <c r="H16" s="211"/>
      <c r="I16" s="211"/>
    </row>
    <row r="20" spans="4:20" ht="25.5" customHeight="1">
      <c r="D20" s="24" t="s">
        <v>333</v>
      </c>
      <c r="E20" s="24" t="s">
        <v>334</v>
      </c>
      <c r="F20" s="24" t="s">
        <v>335</v>
      </c>
      <c r="G20" s="211" t="s">
        <v>336</v>
      </c>
      <c r="H20" s="211"/>
      <c r="I20" s="211"/>
      <c r="J20" s="211"/>
      <c r="K20" s="211"/>
      <c r="L20" s="211"/>
      <c r="M20" s="211"/>
      <c r="N20" s="24" t="s">
        <v>337</v>
      </c>
      <c r="O20" s="211" t="s">
        <v>338</v>
      </c>
      <c r="P20" s="211"/>
      <c r="Q20" s="211" t="s">
        <v>339</v>
      </c>
      <c r="R20" s="211"/>
      <c r="S20" s="211" t="s">
        <v>340</v>
      </c>
      <c r="T20" s="211"/>
    </row>
    <row r="21" spans="4:20" ht="54.75" customHeight="1">
      <c r="D21" s="25">
        <v>1</v>
      </c>
      <c r="E21" s="26" t="s">
        <v>170</v>
      </c>
      <c r="F21" s="26">
        <v>1</v>
      </c>
      <c r="G21" s="212" t="s">
        <v>347</v>
      </c>
      <c r="H21" s="213"/>
      <c r="I21" s="213"/>
      <c r="J21" s="213"/>
      <c r="K21" s="213"/>
      <c r="L21" s="213"/>
      <c r="M21" s="214"/>
      <c r="N21" s="29" t="s">
        <v>348</v>
      </c>
      <c r="O21" s="215">
        <v>1</v>
      </c>
      <c r="P21" s="215"/>
      <c r="Q21" s="216">
        <f>E12</f>
        <v>3948</v>
      </c>
      <c r="R21" s="216"/>
      <c r="S21" s="217">
        <f>O21*Q21</f>
        <v>3948</v>
      </c>
      <c r="T21" s="218"/>
    </row>
    <row r="22" spans="4:20" ht="54.75" customHeight="1">
      <c r="D22" s="25">
        <v>2</v>
      </c>
      <c r="E22" s="26" t="s">
        <v>53</v>
      </c>
      <c r="F22" s="27" t="s">
        <v>349</v>
      </c>
      <c r="G22" s="212" t="s">
        <v>350</v>
      </c>
      <c r="H22" s="226"/>
      <c r="I22" s="226"/>
      <c r="J22" s="226"/>
      <c r="K22" s="226"/>
      <c r="L22" s="226"/>
      <c r="M22" s="227"/>
      <c r="N22" s="29" t="s">
        <v>351</v>
      </c>
      <c r="O22" s="228">
        <v>3.6</v>
      </c>
      <c r="P22" s="229"/>
      <c r="Q22" s="217">
        <v>10.86</v>
      </c>
      <c r="R22" s="218"/>
      <c r="S22" s="217">
        <f>O22*Q22</f>
        <v>39.095999999999997</v>
      </c>
      <c r="T22" s="218"/>
    </row>
    <row r="23" spans="4:20" ht="69" customHeight="1">
      <c r="D23" s="25">
        <v>3</v>
      </c>
      <c r="E23" s="26" t="s">
        <v>53</v>
      </c>
      <c r="F23" s="26" t="s">
        <v>352</v>
      </c>
      <c r="G23" s="212" t="s">
        <v>353</v>
      </c>
      <c r="H23" s="213"/>
      <c r="I23" s="213"/>
      <c r="J23" s="213"/>
      <c r="K23" s="213"/>
      <c r="L23" s="213"/>
      <c r="M23" s="214"/>
      <c r="N23" s="29" t="s">
        <v>351</v>
      </c>
      <c r="O23" s="228">
        <v>3.6</v>
      </c>
      <c r="P23" s="229"/>
      <c r="Q23" s="217">
        <v>8.92</v>
      </c>
      <c r="R23" s="218"/>
      <c r="S23" s="217">
        <f>O23*Q23</f>
        <v>32.112000000000002</v>
      </c>
      <c r="T23" s="218"/>
    </row>
    <row r="24" spans="4:20">
      <c r="Q24" s="221" t="s">
        <v>343</v>
      </c>
      <c r="R24" s="221"/>
      <c r="S24" s="222">
        <f>SUM(S21:T23)</f>
        <v>4019.2080000000001</v>
      </c>
      <c r="T24" s="223"/>
    </row>
    <row r="25" spans="4:20">
      <c r="Q25" s="221"/>
      <c r="R25" s="221"/>
      <c r="S25" s="224"/>
      <c r="T25" s="225"/>
    </row>
    <row r="30" spans="4:20">
      <c r="E30" s="28"/>
      <c r="F30" s="28"/>
      <c r="G30" s="28"/>
      <c r="H30" s="28"/>
      <c r="I30" s="28"/>
      <c r="J30" s="28"/>
      <c r="K30" s="28"/>
    </row>
    <row r="31" spans="4:20">
      <c r="D31" s="219" t="s">
        <v>354</v>
      </c>
      <c r="E31" s="220"/>
      <c r="F31" s="220"/>
      <c r="G31" s="220"/>
      <c r="H31" s="220"/>
      <c r="I31" s="220"/>
      <c r="J31" s="220"/>
      <c r="K31" s="220"/>
      <c r="L31" s="220"/>
    </row>
    <row r="32" spans="4:20">
      <c r="D32" s="220"/>
      <c r="E32" s="220"/>
      <c r="F32" s="220"/>
      <c r="G32" s="220"/>
      <c r="H32" s="220"/>
      <c r="I32" s="220"/>
      <c r="J32" s="220"/>
      <c r="K32" s="220"/>
      <c r="L32" s="220"/>
    </row>
    <row r="33" spans="4:12">
      <c r="D33" s="220"/>
      <c r="E33" s="220"/>
      <c r="F33" s="220"/>
      <c r="G33" s="220"/>
      <c r="H33" s="220"/>
      <c r="I33" s="220"/>
      <c r="J33" s="220"/>
      <c r="K33" s="220"/>
      <c r="L33" s="220"/>
    </row>
    <row r="34" spans="4:12">
      <c r="D34" s="220"/>
      <c r="E34" s="220"/>
      <c r="F34" s="220"/>
      <c r="G34" s="220"/>
      <c r="H34" s="220"/>
      <c r="I34" s="220"/>
      <c r="J34" s="220"/>
      <c r="K34" s="220"/>
      <c r="L34" s="220"/>
    </row>
  </sheetData>
  <mergeCells count="31">
    <mergeCell ref="D31:L34"/>
    <mergeCell ref="Q24:R25"/>
    <mergeCell ref="S24:T25"/>
    <mergeCell ref="G22:M22"/>
    <mergeCell ref="O22:P22"/>
    <mergeCell ref="Q22:R22"/>
    <mergeCell ref="S22:T22"/>
    <mergeCell ref="G23:M23"/>
    <mergeCell ref="O23:P23"/>
    <mergeCell ref="Q23:R23"/>
    <mergeCell ref="S23:T23"/>
    <mergeCell ref="G20:M20"/>
    <mergeCell ref="O20:P20"/>
    <mergeCell ref="Q20:R20"/>
    <mergeCell ref="S20:T20"/>
    <mergeCell ref="G21:M21"/>
    <mergeCell ref="O21:P21"/>
    <mergeCell ref="Q21:R21"/>
    <mergeCell ref="S21:T21"/>
    <mergeCell ref="C10:D10"/>
    <mergeCell ref="E10:H10"/>
    <mergeCell ref="C12:D12"/>
    <mergeCell ref="E12:H12"/>
    <mergeCell ref="D16:I16"/>
    <mergeCell ref="C4:H4"/>
    <mergeCell ref="C5:D5"/>
    <mergeCell ref="G5:H5"/>
    <mergeCell ref="C6:D6"/>
    <mergeCell ref="G6:H6"/>
    <mergeCell ref="E5:F5"/>
    <mergeCell ref="E6:F6"/>
  </mergeCells>
  <pageMargins left="0.511811024" right="0.511811024" top="0.78740157499999996" bottom="0.78740157499999996" header="0.31496062000000002" footer="0.31496062000000002"/>
  <pageSetup paperSize="9"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B25" sqref="B25"/>
    </sheetView>
  </sheetViews>
  <sheetFormatPr defaultRowHeight="15"/>
  <cols>
    <col min="1" max="1" width="11.5703125" customWidth="1"/>
    <col min="2" max="2" width="13" customWidth="1"/>
    <col min="3" max="3" width="66.5703125" bestFit="1" customWidth="1"/>
    <col min="5" max="5" width="16.5703125" customWidth="1"/>
    <col min="7" max="7" width="12.7109375" customWidth="1"/>
  </cols>
  <sheetData>
    <row r="1" spans="1:7" ht="15.75" thickBot="1"/>
    <row r="2" spans="1:7" ht="15.75" thickBot="1">
      <c r="A2" s="230" t="s">
        <v>508</v>
      </c>
      <c r="B2" s="231"/>
      <c r="C2" s="231"/>
      <c r="D2" s="231"/>
      <c r="E2" s="231"/>
      <c r="F2" s="231"/>
      <c r="G2" s="232"/>
    </row>
    <row r="4" spans="1:7">
      <c r="A4" s="160" t="s">
        <v>503</v>
      </c>
      <c r="B4" s="160" t="s">
        <v>504</v>
      </c>
      <c r="C4" s="160" t="s">
        <v>505</v>
      </c>
      <c r="D4" s="161"/>
      <c r="E4" s="161" t="s">
        <v>506</v>
      </c>
      <c r="F4" s="161" t="s">
        <v>507</v>
      </c>
      <c r="G4" s="161" t="s">
        <v>306</v>
      </c>
    </row>
    <row r="5" spans="1:7">
      <c r="A5" s="159" t="s">
        <v>102</v>
      </c>
      <c r="B5" s="159">
        <v>90777</v>
      </c>
      <c r="C5" s="158" t="s">
        <v>501</v>
      </c>
      <c r="D5" s="159" t="s">
        <v>502</v>
      </c>
      <c r="E5" s="164">
        <v>105.2</v>
      </c>
      <c r="F5" s="162">
        <f>4*4</f>
        <v>16</v>
      </c>
      <c r="G5" s="169">
        <f>E5*F5</f>
        <v>1683.2</v>
      </c>
    </row>
    <row r="6" spans="1:7" ht="15.75" thickBot="1">
      <c r="A6" s="159" t="s">
        <v>102</v>
      </c>
      <c r="B6" s="159">
        <v>90776</v>
      </c>
      <c r="C6" s="163" t="s">
        <v>512</v>
      </c>
      <c r="D6" s="159" t="s">
        <v>502</v>
      </c>
      <c r="E6" s="165">
        <v>41.66</v>
      </c>
      <c r="F6" s="166">
        <f>4*40</f>
        <v>160</v>
      </c>
      <c r="G6" s="169">
        <f>E6*F6</f>
        <v>6665.5999999999995</v>
      </c>
    </row>
    <row r="7" spans="1:7" ht="15.75" thickBot="1">
      <c r="E7" s="167" t="s">
        <v>306</v>
      </c>
      <c r="F7" s="233">
        <f>G6+G5</f>
        <v>8348.7999999999993</v>
      </c>
      <c r="G7" s="232"/>
    </row>
    <row r="10" spans="1:7">
      <c r="B10" t="s">
        <v>510</v>
      </c>
      <c r="C10" t="s">
        <v>509</v>
      </c>
      <c r="D10" t="s">
        <v>513</v>
      </c>
    </row>
    <row r="11" spans="1:7">
      <c r="B11" t="s">
        <v>511</v>
      </c>
      <c r="C11" t="s">
        <v>509</v>
      </c>
      <c r="D11" t="s">
        <v>514</v>
      </c>
    </row>
  </sheetData>
  <mergeCells count="2">
    <mergeCell ref="A2:G2"/>
    <mergeCell ref="F7:G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D8:T25"/>
  <sheetViews>
    <sheetView topLeftCell="E4" workbookViewId="0">
      <selection activeCell="S15" sqref="S15:T16"/>
    </sheetView>
  </sheetViews>
  <sheetFormatPr defaultColWidth="9" defaultRowHeight="15"/>
  <cols>
    <col min="4" max="4" width="11.5703125" customWidth="1"/>
    <col min="5" max="5" width="13.7109375" customWidth="1"/>
    <col min="6" max="6" width="16.85546875" customWidth="1"/>
    <col min="13" max="13" width="21.5703125" customWidth="1"/>
    <col min="14" max="14" width="15.85546875" customWidth="1"/>
    <col min="18" max="18" width="14.85546875" customWidth="1"/>
    <col min="20" max="20" width="13.85546875" customWidth="1"/>
  </cols>
  <sheetData>
    <row r="8" spans="4:20" ht="21.75" customHeight="1">
      <c r="D8" s="211" t="s">
        <v>332</v>
      </c>
      <c r="E8" s="211"/>
      <c r="F8" s="211"/>
      <c r="G8" s="211"/>
      <c r="H8" s="211"/>
      <c r="I8" s="211"/>
    </row>
    <row r="12" spans="4:20" ht="25.5" customHeight="1">
      <c r="D12" s="24" t="s">
        <v>333</v>
      </c>
      <c r="E12" s="24" t="s">
        <v>334</v>
      </c>
      <c r="F12" s="24" t="s">
        <v>335</v>
      </c>
      <c r="G12" s="211" t="s">
        <v>336</v>
      </c>
      <c r="H12" s="211"/>
      <c r="I12" s="211"/>
      <c r="J12" s="211"/>
      <c r="K12" s="211"/>
      <c r="L12" s="211"/>
      <c r="M12" s="211"/>
      <c r="N12" s="24" t="s">
        <v>337</v>
      </c>
      <c r="O12" s="211" t="s">
        <v>338</v>
      </c>
      <c r="P12" s="211"/>
      <c r="Q12" s="211" t="s">
        <v>339</v>
      </c>
      <c r="R12" s="211"/>
      <c r="S12" s="211" t="s">
        <v>340</v>
      </c>
      <c r="T12" s="211"/>
    </row>
    <row r="13" spans="4:20" ht="54.75" customHeight="1">
      <c r="D13" s="26">
        <v>1</v>
      </c>
      <c r="E13" s="26" t="s">
        <v>57</v>
      </c>
      <c r="F13" s="26">
        <v>5033</v>
      </c>
      <c r="G13" s="212" t="s">
        <v>341</v>
      </c>
      <c r="H13" s="213"/>
      <c r="I13" s="213"/>
      <c r="J13" s="213"/>
      <c r="K13" s="213"/>
      <c r="L13" s="213"/>
      <c r="M13" s="214"/>
      <c r="N13" s="29" t="s">
        <v>28</v>
      </c>
      <c r="O13" s="215">
        <v>1</v>
      </c>
      <c r="P13" s="215"/>
      <c r="Q13" s="216">
        <v>801.75</v>
      </c>
      <c r="R13" s="216"/>
      <c r="S13" s="216">
        <f>O13*Q13</f>
        <v>801.75</v>
      </c>
      <c r="T13" s="216"/>
    </row>
    <row r="14" spans="4:20" ht="69" customHeight="1">
      <c r="D14" s="26">
        <v>2</v>
      </c>
      <c r="E14" s="26" t="s">
        <v>57</v>
      </c>
      <c r="F14" s="26">
        <v>100600</v>
      </c>
      <c r="G14" s="212" t="s">
        <v>342</v>
      </c>
      <c r="H14" s="213"/>
      <c r="I14" s="213"/>
      <c r="J14" s="213"/>
      <c r="K14" s="213"/>
      <c r="L14" s="213"/>
      <c r="M14" s="214"/>
      <c r="N14" s="29" t="s">
        <v>28</v>
      </c>
      <c r="O14" s="215">
        <v>1</v>
      </c>
      <c r="P14" s="215"/>
      <c r="Q14" s="216">
        <v>588.32000000000005</v>
      </c>
      <c r="R14" s="216"/>
      <c r="S14" s="216">
        <f>O14*Q14</f>
        <v>588.32000000000005</v>
      </c>
      <c r="T14" s="216"/>
    </row>
    <row r="15" spans="4:20">
      <c r="Q15" s="221" t="s">
        <v>343</v>
      </c>
      <c r="R15" s="221"/>
      <c r="S15" s="234">
        <f>SUM(S13:T14)</f>
        <v>1390.0700000000002</v>
      </c>
      <c r="T15" s="235"/>
    </row>
    <row r="16" spans="4:20">
      <c r="Q16" s="221"/>
      <c r="R16" s="221"/>
      <c r="S16" s="236"/>
      <c r="T16" s="237"/>
    </row>
    <row r="21" spans="4:12">
      <c r="E21" s="28"/>
      <c r="F21" s="28"/>
      <c r="G21" s="28"/>
      <c r="H21" s="28"/>
      <c r="I21" s="28"/>
      <c r="J21" s="28"/>
      <c r="K21" s="28"/>
    </row>
    <row r="22" spans="4:12">
      <c r="D22" s="219" t="s">
        <v>231</v>
      </c>
      <c r="E22" s="220"/>
      <c r="F22" s="220"/>
      <c r="G22" s="220"/>
      <c r="H22" s="220"/>
      <c r="I22" s="220"/>
      <c r="J22" s="220"/>
      <c r="K22" s="220"/>
      <c r="L22" s="220"/>
    </row>
    <row r="23" spans="4:12">
      <c r="D23" s="220"/>
      <c r="E23" s="220"/>
      <c r="F23" s="220"/>
      <c r="G23" s="220"/>
      <c r="H23" s="220"/>
      <c r="I23" s="220"/>
      <c r="J23" s="220"/>
      <c r="K23" s="220"/>
      <c r="L23" s="220"/>
    </row>
    <row r="24" spans="4:12">
      <c r="D24" s="220"/>
      <c r="E24" s="220"/>
      <c r="F24" s="220"/>
      <c r="G24" s="220"/>
      <c r="H24" s="220"/>
      <c r="I24" s="220"/>
      <c r="J24" s="220"/>
      <c r="K24" s="220"/>
      <c r="L24" s="220"/>
    </row>
    <row r="25" spans="4:12">
      <c r="D25" s="220"/>
      <c r="E25" s="220"/>
      <c r="F25" s="220"/>
      <c r="G25" s="220"/>
      <c r="H25" s="220"/>
      <c r="I25" s="220"/>
      <c r="J25" s="220"/>
      <c r="K25" s="220"/>
      <c r="L25" s="220"/>
    </row>
  </sheetData>
  <mergeCells count="16">
    <mergeCell ref="Q15:R16"/>
    <mergeCell ref="S15:T16"/>
    <mergeCell ref="D22:L25"/>
    <mergeCell ref="G13:M13"/>
    <mergeCell ref="O13:P13"/>
    <mergeCell ref="Q13:R13"/>
    <mergeCell ref="S13:T13"/>
    <mergeCell ref="G14:M14"/>
    <mergeCell ref="O14:P14"/>
    <mergeCell ref="Q14:R14"/>
    <mergeCell ref="S14:T14"/>
    <mergeCell ref="D8:I8"/>
    <mergeCell ref="G12:M12"/>
    <mergeCell ref="O12:P12"/>
    <mergeCell ref="Q12:R12"/>
    <mergeCell ref="S12:T12"/>
  </mergeCells>
  <pageMargins left="0.511811023622047" right="0.511811023622047" top="0.78740157480314998" bottom="0.78740157480314998" header="0.31496062992126" footer="0.31496062992126"/>
  <pageSetup paperSize="9" scale="58" orientation="landscape" r:id="rId1"/>
  <colBreaks count="1" manualBreakCount="1">
    <brk id="16" max="3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6:H19"/>
  <sheetViews>
    <sheetView topLeftCell="A7" workbookViewId="0">
      <selection activeCell="G24" sqref="G24"/>
    </sheetView>
  </sheetViews>
  <sheetFormatPr defaultColWidth="9" defaultRowHeight="15"/>
  <cols>
    <col min="4" max="4" width="15.7109375" customWidth="1"/>
    <col min="6" max="6" width="13.7109375" customWidth="1"/>
    <col min="8" max="8" width="15.5703125" customWidth="1"/>
  </cols>
  <sheetData>
    <row r="6" spans="3:8" ht="19.5" customHeight="1">
      <c r="C6" s="206" t="s">
        <v>326</v>
      </c>
      <c r="D6" s="206"/>
      <c r="E6" s="206"/>
      <c r="F6" s="206"/>
      <c r="G6" s="206"/>
      <c r="H6" s="206"/>
    </row>
    <row r="7" spans="3:8" ht="72.75" customHeight="1">
      <c r="C7" s="208" t="s">
        <v>327</v>
      </c>
      <c r="D7" s="208"/>
      <c r="E7" s="207" t="s">
        <v>328</v>
      </c>
      <c r="F7" s="207"/>
      <c r="G7" s="207" t="s">
        <v>329</v>
      </c>
      <c r="H7" s="207"/>
    </row>
    <row r="8" spans="3:8" ht="27.75" customHeight="1">
      <c r="C8" s="209">
        <v>1395.22</v>
      </c>
      <c r="D8" s="209"/>
      <c r="E8" s="209">
        <v>1500</v>
      </c>
      <c r="F8" s="209"/>
      <c r="G8" s="209">
        <v>1850</v>
      </c>
      <c r="H8" s="209"/>
    </row>
    <row r="9" spans="3:8" ht="17.25" customHeight="1"/>
    <row r="10" spans="3:8" ht="22.5" customHeight="1"/>
    <row r="12" spans="3:8" ht="27" customHeight="1">
      <c r="C12" s="210" t="s">
        <v>330</v>
      </c>
      <c r="D12" s="210"/>
      <c r="E12" s="209">
        <f>E8</f>
        <v>1500</v>
      </c>
      <c r="F12" s="209"/>
      <c r="G12" s="209"/>
      <c r="H12" s="209"/>
    </row>
    <row r="15" spans="3:8" ht="21.75" customHeight="1">
      <c r="C15" s="206" t="s">
        <v>331</v>
      </c>
      <c r="D15" s="206"/>
      <c r="E15" s="206"/>
      <c r="F15" s="206"/>
      <c r="G15" s="206"/>
    </row>
    <row r="16" spans="3:8" ht="24" customHeight="1">
      <c r="C16" s="209">
        <f>E12/1.25</f>
        <v>1200</v>
      </c>
      <c r="D16" s="209"/>
      <c r="E16" s="209"/>
      <c r="F16" s="209"/>
      <c r="G16" s="209"/>
    </row>
    <row r="18" spans="4:4" ht="15" customHeight="1"/>
    <row r="19" spans="4:4">
      <c r="D19" s="30">
        <f>C16</f>
        <v>1200</v>
      </c>
    </row>
  </sheetData>
  <mergeCells count="11">
    <mergeCell ref="C12:D12"/>
    <mergeCell ref="E12:H12"/>
    <mergeCell ref="C15:G15"/>
    <mergeCell ref="C16:G16"/>
    <mergeCell ref="C6:H6"/>
    <mergeCell ref="C7:D7"/>
    <mergeCell ref="E7:F7"/>
    <mergeCell ref="G7:H7"/>
    <mergeCell ref="C8:D8"/>
    <mergeCell ref="E8:F8"/>
    <mergeCell ref="G8:H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1"/>
  <sheetViews>
    <sheetView topLeftCell="C13" zoomScale="70" zoomScaleNormal="70" workbookViewId="0">
      <selection activeCell="E34" sqref="E34:F34"/>
    </sheetView>
  </sheetViews>
  <sheetFormatPr defaultColWidth="9" defaultRowHeight="15"/>
  <cols>
    <col min="3" max="3" width="37.140625" customWidth="1"/>
    <col min="4" max="4" width="36.85546875" customWidth="1"/>
    <col min="5" max="5" width="38" customWidth="1"/>
    <col min="6" max="6" width="38.42578125" customWidth="1"/>
    <col min="7" max="7" width="43.140625" customWidth="1"/>
    <col min="8" max="8" width="31.5703125" customWidth="1"/>
    <col min="9" max="9" width="37.5703125" customWidth="1"/>
  </cols>
  <sheetData>
    <row r="1" spans="2:9" ht="77.25" customHeight="1">
      <c r="B1" s="1"/>
      <c r="C1" s="1"/>
      <c r="D1" s="1"/>
      <c r="E1" s="1"/>
      <c r="F1" s="1"/>
      <c r="G1" s="1"/>
      <c r="H1" s="1"/>
      <c r="I1" s="1"/>
    </row>
    <row r="2" spans="2:9" ht="24.75" customHeight="1">
      <c r="B2" s="245" t="s">
        <v>355</v>
      </c>
      <c r="C2" s="245"/>
      <c r="D2" s="245"/>
      <c r="E2" s="245"/>
      <c r="F2" s="245"/>
      <c r="G2" s="245"/>
      <c r="H2" s="245"/>
      <c r="I2" s="245"/>
    </row>
    <row r="3" spans="2:9">
      <c r="B3" s="2"/>
      <c r="C3" s="3"/>
      <c r="D3" s="3"/>
      <c r="E3" s="3"/>
      <c r="F3" s="3"/>
      <c r="G3" s="3"/>
      <c r="H3" s="4"/>
      <c r="I3" s="4"/>
    </row>
    <row r="4" spans="2:9">
      <c r="B4" s="2"/>
      <c r="C4" s="2"/>
      <c r="D4" s="2"/>
      <c r="E4" s="2"/>
      <c r="F4" s="5"/>
      <c r="G4" s="3"/>
      <c r="H4" s="3"/>
      <c r="I4" s="3"/>
    </row>
    <row r="5" spans="2:9">
      <c r="B5" s="3" t="s">
        <v>356</v>
      </c>
      <c r="C5" s="6"/>
      <c r="D5" s="6"/>
      <c r="E5" s="6"/>
      <c r="F5" s="5"/>
      <c r="G5" s="246" t="s">
        <v>357</v>
      </c>
      <c r="H5" s="246"/>
      <c r="I5" s="246"/>
    </row>
    <row r="6" spans="2:9">
      <c r="B6" s="247" t="s">
        <v>358</v>
      </c>
      <c r="C6" s="247"/>
      <c r="D6" s="247"/>
      <c r="E6" s="247"/>
      <c r="F6" s="5"/>
      <c r="G6" s="248" t="s">
        <v>359</v>
      </c>
      <c r="H6" s="248"/>
      <c r="I6" s="248"/>
    </row>
    <row r="7" spans="2:9">
      <c r="B7" s="3" t="s">
        <v>360</v>
      </c>
      <c r="C7" s="7"/>
      <c r="D7" s="5"/>
      <c r="E7" s="5"/>
      <c r="F7" s="5"/>
      <c r="G7" s="249" t="s">
        <v>361</v>
      </c>
      <c r="H7" s="249"/>
      <c r="I7" s="21" t="s">
        <v>362</v>
      </c>
    </row>
    <row r="8" spans="2:9" ht="33.75" customHeight="1">
      <c r="B8" s="269"/>
      <c r="C8" s="269"/>
      <c r="D8" s="269"/>
      <c r="E8" s="269"/>
      <c r="F8" s="3"/>
      <c r="G8" s="250" t="s">
        <v>363</v>
      </c>
      <c r="H8" s="250"/>
      <c r="I8" s="22">
        <v>45239</v>
      </c>
    </row>
    <row r="9" spans="2:9" ht="22.9" customHeight="1">
      <c r="B9" s="269"/>
      <c r="C9" s="269"/>
      <c r="D9" s="269"/>
      <c r="E9" s="269"/>
      <c r="F9" s="5"/>
      <c r="G9" s="251" t="s">
        <v>364</v>
      </c>
      <c r="H9" s="251"/>
      <c r="I9" s="251"/>
    </row>
    <row r="10" spans="2:9" ht="15.75" customHeight="1">
      <c r="B10" s="3"/>
      <c r="C10" s="3"/>
      <c r="D10" s="5"/>
      <c r="E10" s="5"/>
      <c r="F10" s="5"/>
      <c r="G10" s="3"/>
      <c r="H10" s="3"/>
      <c r="I10" s="3"/>
    </row>
    <row r="11" spans="2:9" ht="24.75" customHeight="1">
      <c r="B11" s="239" t="s">
        <v>312</v>
      </c>
      <c r="C11" s="239" t="s">
        <v>365</v>
      </c>
      <c r="D11" s="239" t="s">
        <v>366</v>
      </c>
      <c r="E11" s="239" t="s">
        <v>367</v>
      </c>
      <c r="F11" s="239"/>
      <c r="G11" s="239" t="s">
        <v>368</v>
      </c>
      <c r="H11" s="239"/>
      <c r="I11" s="268" t="s">
        <v>306</v>
      </c>
    </row>
    <row r="12" spans="2:9" ht="22.5" customHeight="1">
      <c r="B12" s="239"/>
      <c r="C12" s="239"/>
      <c r="D12" s="239"/>
      <c r="E12" s="239" t="s">
        <v>369</v>
      </c>
      <c r="F12" s="239"/>
      <c r="G12" s="239" t="s">
        <v>370</v>
      </c>
      <c r="H12" s="239"/>
      <c r="I12" s="268"/>
    </row>
    <row r="13" spans="2:9" ht="31.5" customHeight="1">
      <c r="B13" s="239"/>
      <c r="C13" s="239"/>
      <c r="D13" s="239"/>
      <c r="E13" s="8" t="s">
        <v>371</v>
      </c>
      <c r="F13" s="8" t="s">
        <v>372</v>
      </c>
      <c r="G13" s="8" t="s">
        <v>373</v>
      </c>
      <c r="H13" s="8" t="s">
        <v>374</v>
      </c>
      <c r="I13" s="268"/>
    </row>
    <row r="14" spans="2:9">
      <c r="B14" s="265" t="s">
        <v>7</v>
      </c>
      <c r="C14" s="266"/>
      <c r="D14" s="266"/>
      <c r="E14" s="266"/>
      <c r="F14" s="266"/>
      <c r="G14" s="266"/>
      <c r="H14" s="266"/>
      <c r="I14" s="267"/>
    </row>
    <row r="15" spans="2:9" ht="15" customHeight="1">
      <c r="B15" s="239">
        <v>1</v>
      </c>
      <c r="C15" s="240" t="s">
        <v>529</v>
      </c>
      <c r="D15" s="242" t="s">
        <v>134</v>
      </c>
      <c r="E15" s="238">
        <v>1</v>
      </c>
      <c r="F15" s="238"/>
      <c r="G15" s="238"/>
      <c r="H15" s="238"/>
      <c r="I15" s="69">
        <v>1</v>
      </c>
    </row>
    <row r="16" spans="2:9" ht="16.5" customHeight="1">
      <c r="B16" s="239"/>
      <c r="C16" s="241"/>
      <c r="D16" s="242"/>
      <c r="E16" s="243">
        <f>'ORÇAMENTO '!J26</f>
        <v>25462.91</v>
      </c>
      <c r="F16" s="244"/>
      <c r="G16" s="238"/>
      <c r="H16" s="238"/>
      <c r="I16" s="23">
        <f t="shared" ref="I16:I31" si="0">E16</f>
        <v>25462.91</v>
      </c>
    </row>
    <row r="17" spans="2:9" ht="15.75">
      <c r="B17" s="262" t="s">
        <v>380</v>
      </c>
      <c r="C17" s="263"/>
      <c r="D17" s="263"/>
      <c r="E17" s="263"/>
      <c r="F17" s="263"/>
      <c r="G17" s="263"/>
      <c r="H17" s="263"/>
      <c r="I17" s="264"/>
    </row>
    <row r="18" spans="2:9">
      <c r="B18" s="239">
        <v>1</v>
      </c>
      <c r="C18" s="261" t="str">
        <f>'ORÇAMENTO '!$D$30</f>
        <v>SERVIÇOS PRELIMINARES</v>
      </c>
      <c r="D18" s="9" t="s">
        <v>24</v>
      </c>
      <c r="E18" s="252">
        <v>2.88</v>
      </c>
      <c r="F18" s="252"/>
      <c r="G18" s="253"/>
      <c r="H18" s="253"/>
      <c r="I18" s="23">
        <f t="shared" si="0"/>
        <v>2.88</v>
      </c>
    </row>
    <row r="19" spans="2:9">
      <c r="B19" s="239"/>
      <c r="C19" s="261"/>
      <c r="D19" s="9" t="s">
        <v>375</v>
      </c>
      <c r="E19" s="254">
        <f>'ORÇAMENTO '!J30</f>
        <v>10156.679</v>
      </c>
      <c r="F19" s="254"/>
      <c r="G19" s="253"/>
      <c r="H19" s="253"/>
      <c r="I19" s="23">
        <f t="shared" si="0"/>
        <v>10156.679</v>
      </c>
    </row>
    <row r="20" spans="2:9">
      <c r="B20" s="239">
        <v>2</v>
      </c>
      <c r="C20" s="261" t="str">
        <f>'ORÇAMENTO '!$D$42</f>
        <v>CAMPO SOCIETY: FECHAMENTO, DRENAGEM E ACESSÓRIOS</v>
      </c>
      <c r="D20" s="9" t="s">
        <v>24</v>
      </c>
      <c r="E20" s="252">
        <v>435.65</v>
      </c>
      <c r="F20" s="252"/>
      <c r="G20" s="253"/>
      <c r="H20" s="253"/>
      <c r="I20" s="23">
        <f t="shared" si="0"/>
        <v>435.65</v>
      </c>
    </row>
    <row r="21" spans="2:9">
      <c r="B21" s="239"/>
      <c r="C21" s="261"/>
      <c r="D21" s="9" t="s">
        <v>375</v>
      </c>
      <c r="E21" s="254">
        <f>'ORÇAMENTO '!J42</f>
        <v>154778.500875</v>
      </c>
      <c r="F21" s="254"/>
      <c r="G21" s="253"/>
      <c r="H21" s="253"/>
      <c r="I21" s="23">
        <f t="shared" si="0"/>
        <v>154778.500875</v>
      </c>
    </row>
    <row r="22" spans="2:9">
      <c r="B22" s="239">
        <v>3</v>
      </c>
      <c r="C22" s="261" t="str">
        <f>'ORÇAMENTO '!$D$67</f>
        <v xml:space="preserve">PISO INTERTRAVADO (ESCADA E CALÇADA), BANCOS, MESAS E LIXEIRAS </v>
      </c>
      <c r="D22" s="9" t="s">
        <v>24</v>
      </c>
      <c r="E22" s="252">
        <v>311.49</v>
      </c>
      <c r="F22" s="252"/>
      <c r="G22" s="253"/>
      <c r="H22" s="253"/>
      <c r="I22" s="23">
        <f t="shared" si="0"/>
        <v>311.49</v>
      </c>
    </row>
    <row r="23" spans="2:9">
      <c r="B23" s="239"/>
      <c r="C23" s="261"/>
      <c r="D23" s="9" t="s">
        <v>375</v>
      </c>
      <c r="E23" s="254">
        <f>'ORÇAMENTO '!J67</f>
        <v>77474.405374999988</v>
      </c>
      <c r="F23" s="254"/>
      <c r="G23" s="253"/>
      <c r="H23" s="253"/>
      <c r="I23" s="23">
        <f t="shared" si="0"/>
        <v>77474.405374999988</v>
      </c>
    </row>
    <row r="24" spans="2:9">
      <c r="B24" s="239">
        <v>4</v>
      </c>
      <c r="C24" s="261" t="str">
        <f>'ORÇAMENTO '!$D$81</f>
        <v xml:space="preserve">VESTIÁRIOS E BANHEIROS </v>
      </c>
      <c r="D24" s="9" t="s">
        <v>24</v>
      </c>
      <c r="E24" s="252">
        <v>33.15</v>
      </c>
      <c r="F24" s="252"/>
      <c r="G24" s="253"/>
      <c r="H24" s="253"/>
      <c r="I24" s="23">
        <f t="shared" si="0"/>
        <v>33.15</v>
      </c>
    </row>
    <row r="25" spans="2:9">
      <c r="B25" s="239"/>
      <c r="C25" s="261"/>
      <c r="D25" s="9" t="s">
        <v>375</v>
      </c>
      <c r="E25" s="254">
        <f>'ORÇAMENTO '!J81</f>
        <v>38457.517625</v>
      </c>
      <c r="F25" s="254"/>
      <c r="G25" s="253"/>
      <c r="H25" s="253"/>
      <c r="I25" s="23">
        <f t="shared" si="0"/>
        <v>38457.517625</v>
      </c>
    </row>
    <row r="26" spans="2:9">
      <c r="B26" s="239">
        <v>5</v>
      </c>
      <c r="C26" s="261" t="str">
        <f>'ORÇAMENTO '!$D$100</f>
        <v xml:space="preserve">ELÉTRICA </v>
      </c>
      <c r="D26" s="9" t="s">
        <v>376</v>
      </c>
      <c r="E26" s="252">
        <v>6</v>
      </c>
      <c r="F26" s="252"/>
      <c r="G26" s="253"/>
      <c r="H26" s="253"/>
      <c r="I26" s="23">
        <f t="shared" si="0"/>
        <v>6</v>
      </c>
    </row>
    <row r="27" spans="2:9">
      <c r="B27" s="239"/>
      <c r="C27" s="261"/>
      <c r="D27" s="9" t="s">
        <v>375</v>
      </c>
      <c r="E27" s="254">
        <f>'ORÇAMENTO '!J100</f>
        <v>47219.6</v>
      </c>
      <c r="F27" s="254"/>
      <c r="G27" s="253"/>
      <c r="H27" s="253"/>
      <c r="I27" s="23">
        <f t="shared" si="0"/>
        <v>47219.6</v>
      </c>
    </row>
    <row r="28" spans="2:9">
      <c r="B28" s="239">
        <v>6</v>
      </c>
      <c r="C28" s="261" t="str">
        <f>'ORÇAMENTO '!$D$128</f>
        <v xml:space="preserve">HIDROSSANITÁRIO </v>
      </c>
      <c r="D28" s="9" t="s">
        <v>38</v>
      </c>
      <c r="E28" s="252">
        <v>66</v>
      </c>
      <c r="F28" s="252"/>
      <c r="G28" s="253"/>
      <c r="H28" s="253"/>
      <c r="I28" s="23">
        <f t="shared" si="0"/>
        <v>66</v>
      </c>
    </row>
    <row r="29" spans="2:9">
      <c r="B29" s="239"/>
      <c r="C29" s="261"/>
      <c r="D29" s="9" t="s">
        <v>375</v>
      </c>
      <c r="E29" s="254">
        <f>'ORÇAMENTO '!J128</f>
        <v>16793.37875</v>
      </c>
      <c r="F29" s="254"/>
      <c r="G29" s="253"/>
      <c r="H29" s="253"/>
      <c r="I29" s="23">
        <f t="shared" si="0"/>
        <v>16793.37875</v>
      </c>
    </row>
    <row r="30" spans="2:9">
      <c r="B30" s="239">
        <v>7</v>
      </c>
      <c r="C30" s="261" t="str">
        <f>'ORÇAMENTO '!$D$149</f>
        <v xml:space="preserve">SERVIÇOS FINAIS </v>
      </c>
      <c r="D30" s="9" t="s">
        <v>24</v>
      </c>
      <c r="E30" s="252">
        <v>311.49</v>
      </c>
      <c r="F30" s="252"/>
      <c r="G30" s="253"/>
      <c r="H30" s="253"/>
      <c r="I30" s="23">
        <f t="shared" si="0"/>
        <v>311.49</v>
      </c>
    </row>
    <row r="31" spans="2:9">
      <c r="B31" s="239"/>
      <c r="C31" s="261"/>
      <c r="D31" s="9" t="s">
        <v>375</v>
      </c>
      <c r="E31" s="254">
        <f>'ORÇAMENTO '!J149</f>
        <v>2073.4288750000005</v>
      </c>
      <c r="F31" s="254"/>
      <c r="G31" s="253"/>
      <c r="H31" s="253"/>
      <c r="I31" s="23">
        <f t="shared" si="0"/>
        <v>2073.4288750000005</v>
      </c>
    </row>
    <row r="32" spans="2:9">
      <c r="B32" s="10"/>
      <c r="C32" s="255"/>
      <c r="D32" s="255"/>
      <c r="E32" s="255"/>
      <c r="F32" s="255"/>
      <c r="G32" s="255"/>
      <c r="H32" s="255"/>
      <c r="I32" s="255"/>
    </row>
    <row r="33" spans="2:9">
      <c r="B33" s="256" t="s">
        <v>377</v>
      </c>
      <c r="C33" s="256"/>
      <c r="D33" s="256"/>
      <c r="E33" s="257">
        <v>250000</v>
      </c>
      <c r="F33" s="257"/>
      <c r="G33" s="257"/>
      <c r="H33" s="257"/>
      <c r="I33" s="11">
        <f>SUBTOTAL(9,E33:H33)</f>
        <v>250000</v>
      </c>
    </row>
    <row r="34" spans="2:9">
      <c r="B34" s="256" t="s">
        <v>378</v>
      </c>
      <c r="C34" s="256"/>
      <c r="D34" s="256"/>
      <c r="E34" s="257">
        <f>E35-E33</f>
        <v>122416.42049999989</v>
      </c>
      <c r="F34" s="257"/>
      <c r="G34" s="257"/>
      <c r="H34" s="257"/>
      <c r="I34" s="11">
        <f>E34</f>
        <v>122416.42049999989</v>
      </c>
    </row>
    <row r="35" spans="2:9">
      <c r="B35" s="256" t="s">
        <v>379</v>
      </c>
      <c r="C35" s="256"/>
      <c r="D35" s="256"/>
      <c r="E35" s="257">
        <f>SUM(E16,E19,E21,E23,E25,E27,E29,E31)</f>
        <v>372416.42049999989</v>
      </c>
      <c r="F35" s="257"/>
      <c r="G35" s="257"/>
      <c r="H35" s="257"/>
      <c r="I35" s="11">
        <f>SUM(I16,I19,I21,I23,I25,I27,I29,I31)</f>
        <v>372416.42049999989</v>
      </c>
    </row>
    <row r="36" spans="2:9">
      <c r="B36" s="12"/>
      <c r="C36" s="12"/>
      <c r="D36" s="12"/>
      <c r="E36" s="13"/>
      <c r="F36" s="13"/>
      <c r="G36" s="13"/>
      <c r="H36" s="13"/>
      <c r="I36" s="13"/>
    </row>
    <row r="37" spans="2:9">
      <c r="B37" s="12"/>
      <c r="C37" s="12"/>
      <c r="D37" s="12"/>
      <c r="E37" s="13"/>
      <c r="F37" s="13"/>
      <c r="G37" s="13"/>
      <c r="H37" s="13"/>
      <c r="I37" s="13"/>
    </row>
    <row r="38" spans="2:9">
      <c r="B38" s="12"/>
      <c r="C38" s="12"/>
      <c r="D38" s="12"/>
      <c r="E38" s="13"/>
      <c r="F38" s="13"/>
      <c r="G38" s="13"/>
      <c r="H38" s="13"/>
      <c r="I38" s="13"/>
    </row>
    <row r="39" spans="2:9">
      <c r="B39" s="14"/>
      <c r="C39" s="15"/>
      <c r="D39" s="258" t="s">
        <v>493</v>
      </c>
      <c r="E39" s="259"/>
      <c r="F39" s="259"/>
      <c r="G39" s="259"/>
      <c r="H39" s="17"/>
      <c r="I39" s="17"/>
    </row>
    <row r="40" spans="2:9">
      <c r="B40" s="18"/>
      <c r="C40" s="18"/>
      <c r="D40" s="18"/>
      <c r="E40" s="18"/>
      <c r="F40" s="18"/>
      <c r="G40" s="19"/>
      <c r="H40" s="19"/>
      <c r="I40" s="17"/>
    </row>
    <row r="41" spans="2:9">
      <c r="B41" s="260"/>
      <c r="C41" s="260"/>
      <c r="D41" s="16"/>
      <c r="E41" s="16"/>
      <c r="F41" s="16"/>
      <c r="G41" s="20"/>
      <c r="H41" s="20"/>
      <c r="I41" s="20"/>
    </row>
  </sheetData>
  <mergeCells count="79">
    <mergeCell ref="D11:D13"/>
    <mergeCell ref="I11:I13"/>
    <mergeCell ref="B8:E9"/>
    <mergeCell ref="B26:B27"/>
    <mergeCell ref="B28:B29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B30:B31"/>
    <mergeCell ref="C11:C13"/>
    <mergeCell ref="C18:C19"/>
    <mergeCell ref="C20:C21"/>
    <mergeCell ref="C22:C23"/>
    <mergeCell ref="C24:C25"/>
    <mergeCell ref="C26:C27"/>
    <mergeCell ref="C28:C29"/>
    <mergeCell ref="C30:C31"/>
    <mergeCell ref="B11:B13"/>
    <mergeCell ref="B18:B19"/>
    <mergeCell ref="B20:B21"/>
    <mergeCell ref="B22:B23"/>
    <mergeCell ref="B24:B25"/>
    <mergeCell ref="B17:I17"/>
    <mergeCell ref="B14:I14"/>
    <mergeCell ref="B35:D35"/>
    <mergeCell ref="E35:F35"/>
    <mergeCell ref="G35:H35"/>
    <mergeCell ref="D39:G39"/>
    <mergeCell ref="B41:C41"/>
    <mergeCell ref="B33:D33"/>
    <mergeCell ref="E33:F33"/>
    <mergeCell ref="G33:H33"/>
    <mergeCell ref="B34:D34"/>
    <mergeCell ref="E34:F34"/>
    <mergeCell ref="G34:H34"/>
    <mergeCell ref="E30:F30"/>
    <mergeCell ref="G30:H30"/>
    <mergeCell ref="E31:F31"/>
    <mergeCell ref="G31:H31"/>
    <mergeCell ref="C32:I32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G8:H8"/>
    <mergeCell ref="G9:I9"/>
    <mergeCell ref="E11:F11"/>
    <mergeCell ref="G11:H11"/>
    <mergeCell ref="E12:F12"/>
    <mergeCell ref="G12:H12"/>
    <mergeCell ref="B2:I2"/>
    <mergeCell ref="G5:I5"/>
    <mergeCell ref="B6:E6"/>
    <mergeCell ref="G6:I6"/>
    <mergeCell ref="G7:H7"/>
    <mergeCell ref="G15:H15"/>
    <mergeCell ref="G16:H16"/>
    <mergeCell ref="B15:B16"/>
    <mergeCell ref="C15:C16"/>
    <mergeCell ref="D15:D16"/>
    <mergeCell ref="E16:F16"/>
    <mergeCell ref="E15:F15"/>
  </mergeCells>
  <printOptions horizontalCentered="1"/>
  <pageMargins left="0.511811023622047" right="0.511811023622047" top="0.78740157480314998" bottom="0.78740157480314998" header="0.31496062992126" footer="0.31496062992126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LibreOffice/6.4.6.2$Windows_X86_64 LibreOffice_project/0ce51a4fd21bff07a5c061082cc82c5ed232f115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4</vt:i4>
      </vt:variant>
    </vt:vector>
  </HeadingPairs>
  <TitlesOfParts>
    <vt:vector size="11" baseType="lpstr">
      <vt:lpstr>ORÇAMENTO </vt:lpstr>
      <vt:lpstr>CRONOGRAMA FÍSICO-FINANCEIRO </vt:lpstr>
      <vt:lpstr>COMP 1</vt:lpstr>
      <vt:lpstr>COMP 2</vt:lpstr>
      <vt:lpstr>COMP 3</vt:lpstr>
      <vt:lpstr>MERCADO 1</vt:lpstr>
      <vt:lpstr>CRONOGRAMA DE DESEMBOLSO </vt:lpstr>
      <vt:lpstr>'COMP 3'!Area_de_impressao</vt:lpstr>
      <vt:lpstr>'CRONOGRAMA FÍSICO-FINANCEIRO '!Area_de_impressao</vt:lpstr>
      <vt:lpstr>'ORÇAMENTO '!Area_de_impressao</vt:lpstr>
      <vt:lpstr>'ORÇAMENTO '!Titulos_de_impressao</vt:lpstr>
    </vt:vector>
  </TitlesOfParts>
  <Company>PREFEITURA MUNICIPAL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TALITA</cp:lastModifiedBy>
  <cp:revision>7</cp:revision>
  <cp:lastPrinted>2024-07-02T14:13:45Z</cp:lastPrinted>
  <dcterms:created xsi:type="dcterms:W3CDTF">2009-06-24T12:27:00Z</dcterms:created>
  <dcterms:modified xsi:type="dcterms:W3CDTF">2024-10-17T13:10:20Z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PREFEITURA MUNICIPAL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ICV">
    <vt:lpwstr>929BD71600C94AB1AF3DDC4C68EE5F45</vt:lpwstr>
  </property>
  <property fmtid="{D5CDD505-2E9C-101B-9397-08002B2CF9AE}" pid="7" name="KSOProductBuildVer">
    <vt:lpwstr>1046-12.2.0.13489</vt:lpwstr>
  </property>
  <property fmtid="{D5CDD505-2E9C-101B-9397-08002B2CF9AE}" pid="8" name="LinksUpToDate">
    <vt:bool>false</vt:bool>
  </property>
  <property fmtid="{D5CDD505-2E9C-101B-9397-08002B2CF9AE}" pid="9" name="ScaleCrop">
    <vt:bool>false</vt:bool>
  </property>
  <property fmtid="{D5CDD505-2E9C-101B-9397-08002B2CF9AE}" pid="10" name="ShareDoc">
    <vt:bool>false</vt:bool>
  </property>
</Properties>
</file>