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PO 02" sheetId="1" r:id="rId1"/>
    <sheet name="MEM. CALCULO R02" sheetId="2" r:id="rId2"/>
    <sheet name="ADM. LOCAL" sheetId="3" r:id="rId3"/>
    <sheet name="CRONOGRAMA" sheetId="4" r:id="rId4"/>
    <sheet name="MEM. CALCULO R01" sheetId="5" r:id="rId5"/>
  </sheets>
  <definedNames>
    <definedName name="_xlnm.Print_Area" localSheetId="2">'ADM. LOCAL'!$A$1:$G$18</definedName>
    <definedName name="_xlnm.Print_Area" localSheetId="3">'CRONOGRAMA'!$A$1:$G$46</definedName>
    <definedName name="_xlnm.Print_Area" localSheetId="4">'MEM. CALCULO R01'!$A$1:$K$228</definedName>
    <definedName name="_xlnm.Print_Area" localSheetId="1">'MEM. CALCULO R02'!$A$1:$K$230</definedName>
    <definedName name="_xlnm.Print_Area" localSheetId="0">'PO 02'!$A$1:$J$91</definedName>
    <definedName name="_xlnm.Print_Titles" localSheetId="0">'PO 02'!$15:$15</definedName>
  </definedNames>
  <calcPr fullCalcOnLoad="1"/>
</workbook>
</file>

<file path=xl/sharedStrings.xml><?xml version="1.0" encoding="utf-8"?>
<sst xmlns="http://schemas.openxmlformats.org/spreadsheetml/2006/main" count="2308" uniqueCount="401">
  <si>
    <t>PLANILHA ORÇAMENTÁRIA</t>
  </si>
  <si>
    <t>DATA-BASE: TABELAS DESONERADAS</t>
  </si>
  <si>
    <r>
      <t xml:space="preserve">OBRA/SERVIÇO: </t>
    </r>
    <r>
      <rPr>
        <sz val="13"/>
        <color indexed="8"/>
        <rFont val="Arial"/>
        <family val="2"/>
      </rPr>
      <t>REVITALIZAÇÃO DE ÁREA ESCOLAR COM EXECUÇÃO DE GRADIL COM MURETA E OUTROS SERVIÇOS COMPLEMENTARES.</t>
    </r>
  </si>
  <si>
    <t>SINAPI</t>
  </si>
  <si>
    <t>DATA REF.TÉC: 13/04/2023</t>
  </si>
  <si>
    <t>ENCARGOS SOCIAIS DESONERADOS</t>
  </si>
  <si>
    <t>47,57%(MÊS)</t>
  </si>
  <si>
    <r>
      <t xml:space="preserve">LOCAL: </t>
    </r>
    <r>
      <rPr>
        <sz val="13"/>
        <color indexed="8"/>
        <rFont val="Arial"/>
        <family val="2"/>
      </rPr>
      <t>AV. MIGUEL PETRERE, BAIRRO SANTA CECÍLIA, PILAR DO SUL-SP</t>
    </r>
  </si>
  <si>
    <t>CDHU 189</t>
  </si>
  <si>
    <t>DATA BASE: FEV/23</t>
  </si>
  <si>
    <t>LEIS SOCIAIS:</t>
  </si>
  <si>
    <t>FDE</t>
  </si>
  <si>
    <t>BDI</t>
  </si>
  <si>
    <t>ITEM</t>
  </si>
  <si>
    <t>CÓDIGO</t>
  </si>
  <si>
    <t>FONTE</t>
  </si>
  <si>
    <t>DESCRIÇÃO DOS SERVIÇOS (MATERIAL + MÃO DE OBRA)</t>
  </si>
  <si>
    <t>UND.</t>
  </si>
  <si>
    <t>QUANT.</t>
  </si>
  <si>
    <t>CUSTO UNIT.            SEM BDI</t>
  </si>
  <si>
    <t>CUSTO TOTAL   SEM BDI</t>
  </si>
  <si>
    <t>CUSTO UNITÁRIO COM BDI</t>
  </si>
  <si>
    <t>CUSTO TOTAL                  COM BDI</t>
  </si>
  <si>
    <t>ADMINISTRAÇÃO LOCAL</t>
  </si>
  <si>
    <t>1.1</t>
  </si>
  <si>
    <t>COMP.</t>
  </si>
  <si>
    <t>Administração local</t>
  </si>
  <si>
    <t>VB</t>
  </si>
  <si>
    <t>-</t>
  </si>
  <si>
    <t>SERVIÇOS PRELIMINARES</t>
  </si>
  <si>
    <t>2.1</t>
  </si>
  <si>
    <t>02.10.050</t>
  </si>
  <si>
    <t>CDHU</t>
  </si>
  <si>
    <t>Locação para muros, cercas e alambrados</t>
  </si>
  <si>
    <t>M</t>
  </si>
  <si>
    <t>2.2</t>
  </si>
  <si>
    <t>02.08.040</t>
  </si>
  <si>
    <t>Placa em lona com impressão digital e requadro em metalon</t>
  </si>
  <si>
    <t>M2</t>
  </si>
  <si>
    <t>2.3</t>
  </si>
  <si>
    <t>02.02.150</t>
  </si>
  <si>
    <t>Locação de container tipo depósito - área mínima de 13,80 m²</t>
  </si>
  <si>
    <t>UN X MÊS</t>
  </si>
  <si>
    <t>2.4</t>
  </si>
  <si>
    <t>02.01.180</t>
  </si>
  <si>
    <t>Banheiro químico modelo Standard, com manutenção conforme exigências
da CETESB</t>
  </si>
  <si>
    <t>GRADIL COM MURETA</t>
  </si>
  <si>
    <t>3.1</t>
  </si>
  <si>
    <t>11.20.050</t>
  </si>
  <si>
    <t>Corte de junta de dilatação, com serra de disco diamantado para pisos</t>
  </si>
  <si>
    <t>3.2</t>
  </si>
  <si>
    <t>03.01.020</t>
  </si>
  <si>
    <t>Demolição manual de concreto simples</t>
  </si>
  <si>
    <t>M3</t>
  </si>
  <si>
    <t>3.3</t>
  </si>
  <si>
    <t>06.02.040</t>
  </si>
  <si>
    <t>Escavação manual em solo de 1ª e 2ª categoria em vala ou cava além de 1,5 m</t>
  </si>
  <si>
    <t>3.4</t>
  </si>
  <si>
    <t>05.07.040</t>
  </si>
  <si>
    <r>
      <t xml:space="preserve">Remoção de entulho separado de obra com caçamba metálica </t>
    </r>
    <r>
      <rPr>
        <sz val="13"/>
        <rFont val="Times New Roman"/>
        <family val="1"/>
      </rPr>
      <t>‐</t>
    </r>
    <r>
      <rPr>
        <sz val="13"/>
        <rFont val="Arial"/>
        <family val="2"/>
      </rPr>
      <t xml:space="preserve"> terra, alvenaria, concreto, argamassa, madeira, papel, plástico ou metal</t>
    </r>
  </si>
  <si>
    <t>DESCONTO 23%</t>
  </si>
  <si>
    <t>BDI 29,79%</t>
  </si>
  <si>
    <t>3.5</t>
  </si>
  <si>
    <t>16.01.029</t>
  </si>
  <si>
    <t>FD-24 Fechamento de divisa com gradil eletrofundido / broca (H=235cm)</t>
  </si>
  <si>
    <t>3.6</t>
  </si>
  <si>
    <t>17.02.120</t>
  </si>
  <si>
    <t>Emboço comum</t>
  </si>
  <si>
    <t>3.7</t>
  </si>
  <si>
    <t>17.02.220</t>
  </si>
  <si>
    <t>Reboco</t>
  </si>
  <si>
    <t>3.8</t>
  </si>
  <si>
    <t>32.17.010</t>
  </si>
  <si>
    <t>Impermeabilização em argamassa impermeável com aditivo hidrófugo</t>
  </si>
  <si>
    <t>3.9</t>
  </si>
  <si>
    <t>33.10.030</t>
  </si>
  <si>
    <t>Tinta acrílica antimofo em massa, inclusive preparo</t>
  </si>
  <si>
    <t>3.10</t>
  </si>
  <si>
    <t>46.02.070</t>
  </si>
  <si>
    <t>Tubo de PVC rígido branco PxB com virola e anel de borracha, linha esgoto série normal, DN= 100 mm, inclusive conexões</t>
  </si>
  <si>
    <t>3.11</t>
  </si>
  <si>
    <t>14.01.050</t>
  </si>
  <si>
    <r>
      <t xml:space="preserve">Alvenaria de embasamento em bloco de concreto de 14 x 19 x 39 cm </t>
    </r>
    <r>
      <rPr>
        <sz val="13"/>
        <color indexed="8"/>
        <rFont val="Times New Roman"/>
        <family val="1"/>
      </rPr>
      <t>‐</t>
    </r>
    <r>
      <rPr>
        <sz val="13"/>
        <color indexed="8"/>
        <rFont val="Arial"/>
        <family val="2"/>
      </rPr>
      <t xml:space="preserve">
classe A</t>
    </r>
  </si>
  <si>
    <t>3.12</t>
  </si>
  <si>
    <t>10.01.040</t>
  </si>
  <si>
    <r>
      <t>Armadura em barra de aço CA</t>
    </r>
    <r>
      <rPr>
        <sz val="13"/>
        <rFont val="Times New Roman"/>
        <family val="1"/>
      </rPr>
      <t>‐</t>
    </r>
    <r>
      <rPr>
        <sz val="13"/>
        <rFont val="Arial"/>
        <family val="2"/>
      </rPr>
      <t>50 (A ou B) fyk = 500 MPa</t>
    </r>
  </si>
  <si>
    <t>KG</t>
  </si>
  <si>
    <t>3.13</t>
  </si>
  <si>
    <t>17.02.020</t>
  </si>
  <si>
    <t>Chapisco</t>
  </si>
  <si>
    <t>3.14</t>
  </si>
  <si>
    <t>11.18.060</t>
  </si>
  <si>
    <t>Lona plástica</t>
  </si>
  <si>
    <t>3.15</t>
  </si>
  <si>
    <t>17.01.040</t>
  </si>
  <si>
    <t>Lastro de concreto impermeabilizado</t>
  </si>
  <si>
    <t>3.16</t>
  </si>
  <si>
    <t>11.18.040</t>
  </si>
  <si>
    <t>Lastro de pedra britada</t>
  </si>
  <si>
    <t>3.17</t>
  </si>
  <si>
    <t>11.03.090</t>
  </si>
  <si>
    <t>Concreto preparado no local, fck = 20 MPa</t>
  </si>
  <si>
    <t>3.18</t>
  </si>
  <si>
    <t>11.16.020</t>
  </si>
  <si>
    <t>Lançamento, espalhamento e adensamento de concreto ou massa em lastro e/ou Enchimento</t>
  </si>
  <si>
    <t>3.19</t>
  </si>
  <si>
    <r>
      <t>Armadura em barra de aço CA</t>
    </r>
    <r>
      <rPr>
        <sz val="12"/>
        <color indexed="8"/>
        <rFont val="Times New Roman"/>
        <family val="1"/>
      </rPr>
      <t>‐</t>
    </r>
    <r>
      <rPr>
        <sz val="12"/>
        <color indexed="8"/>
        <rFont val="Arial"/>
        <family val="2"/>
      </rPr>
      <t>50 (A ou B) fyk = 500 MPa</t>
    </r>
  </si>
  <si>
    <t>3.20</t>
  </si>
  <si>
    <t>10.01.060</t>
  </si>
  <si>
    <r>
      <t>Armadura em barra de aço CA</t>
    </r>
    <r>
      <rPr>
        <sz val="12"/>
        <color indexed="8"/>
        <rFont val="Times New Roman"/>
        <family val="1"/>
      </rPr>
      <t>‐</t>
    </r>
    <r>
      <rPr>
        <sz val="12"/>
        <color indexed="8"/>
        <rFont val="Arial"/>
        <family val="2"/>
      </rPr>
      <t>60 (A ou B) fyk = 600 MPa</t>
    </r>
  </si>
  <si>
    <t>PORTÕES</t>
  </si>
  <si>
    <t>4.1</t>
  </si>
  <si>
    <t>4.2</t>
  </si>
  <si>
    <t>4.3</t>
  </si>
  <si>
    <t>4.4</t>
  </si>
  <si>
    <t>14.20.020</t>
  </si>
  <si>
    <t>Cimalha em concreto com pingadeira</t>
  </si>
  <si>
    <t>4.5</t>
  </si>
  <si>
    <t>4.6</t>
  </si>
  <si>
    <t>4.7</t>
  </si>
  <si>
    <t>4.8</t>
  </si>
  <si>
    <t>4.9</t>
  </si>
  <si>
    <t>16.01.081</t>
  </si>
  <si>
    <t>PT-31 Portão gradil eletrofundido / pilarete de concreto (300x235cm)</t>
  </si>
  <si>
    <t>UND</t>
  </si>
  <si>
    <t>4.10</t>
  </si>
  <si>
    <t>16.01.083</t>
  </si>
  <si>
    <t>PT-33 Portão gradil eletrofundido / pilarete de concreto (180x235cm)</t>
  </si>
  <si>
    <t>CALÇADA</t>
  </si>
  <si>
    <t>5.1</t>
  </si>
  <si>
    <t>5.2</t>
  </si>
  <si>
    <t>5.3</t>
  </si>
  <si>
    <t>5.4</t>
  </si>
  <si>
    <t>07.11.020</t>
  </si>
  <si>
    <t>Reaterro compactado mecanizado de vala ou cava com compactador</t>
  </si>
  <si>
    <t>5.5</t>
  </si>
  <si>
    <t>02.10.060</t>
  </si>
  <si>
    <t>Locação de vias, calçadas, tanques e lagoas</t>
  </si>
  <si>
    <t>5.6</t>
  </si>
  <si>
    <t>Preparo de fundo de vala com largura maior ou igual a 1,5 m e menor que 2,5 m (acerto do solo natural)</t>
  </si>
  <si>
    <t>5.7</t>
  </si>
  <si>
    <t>5.8</t>
  </si>
  <si>
    <t>Execução de passeio (calçada) ou piso de concreto com concreto moldado in loco, usinado, acabamento convencional, não armado</t>
  </si>
  <si>
    <t>5.9</t>
  </si>
  <si>
    <t>17.03.040</t>
  </si>
  <si>
    <t>Cimentado desempenado e alisado (queimado)</t>
  </si>
  <si>
    <t>5.10</t>
  </si>
  <si>
    <t>06.01.020</t>
  </si>
  <si>
    <t>Escavação manual em solo de 1ª e 2ª categoria em campo aberto</t>
  </si>
  <si>
    <t>ACESSIBILIDADE</t>
  </si>
  <si>
    <t>6.1</t>
  </si>
  <si>
    <t>6.2</t>
  </si>
  <si>
    <t>6.3</t>
  </si>
  <si>
    <t>6.4</t>
  </si>
  <si>
    <t>6.5</t>
  </si>
  <si>
    <t>6.6</t>
  </si>
  <si>
    <t>6.7</t>
  </si>
  <si>
    <t>30.04.030</t>
  </si>
  <si>
    <t>Piso em ladrilho hidráulico podotátil várias cores (25x25cm),
assentado com argamassa mista</t>
  </si>
  <si>
    <t>6.8</t>
  </si>
  <si>
    <t>30.04.070</t>
  </si>
  <si>
    <t>Rejuntamento de piso em ladrilho hidráulico (25x25cm) com argamassa industrializada para rejunte, juntas de 2 mm</t>
  </si>
  <si>
    <t>ENTRADA DE ÁGUA</t>
  </si>
  <si>
    <t>7.1</t>
  </si>
  <si>
    <t>7.2</t>
  </si>
  <si>
    <t>7.3</t>
  </si>
  <si>
    <t>45.01.020</t>
  </si>
  <si>
    <t>Entrada completa de água com abrigo e registro de gaveta, DN= 3/4´ - execução do abrigo e cavalete</t>
  </si>
  <si>
    <t>7.4</t>
  </si>
  <si>
    <t>Hidrômetro dn 25 (¾ ), 5,0 m³/h fornecimento e instalação.</t>
  </si>
  <si>
    <t>7.5</t>
  </si>
  <si>
    <t>46.01.020</t>
  </si>
  <si>
    <t>Tubo de PVC rígido soldável marrom, DN= 25 mm, (3/4´), inclusive conexões</t>
  </si>
  <si>
    <t>LIMPEZA FINAL DE OBRA</t>
  </si>
  <si>
    <t>8.1</t>
  </si>
  <si>
    <t>55.01.020</t>
  </si>
  <si>
    <t>Limpeza final da obra</t>
  </si>
  <si>
    <t>TOTAL SEM BDI</t>
  </si>
  <si>
    <t>TOTAL COM BDI 29,79%</t>
  </si>
  <si>
    <t>PILAR DO SUL-SP, 10 DE MAIO DE 2023.</t>
  </si>
  <si>
    <t>m³</t>
  </si>
  <si>
    <t>11.01.130</t>
  </si>
  <si>
    <t>11.16.040</t>
  </si>
  <si>
    <t>Lançamento e adensamento de concreto ou massa em fundação</t>
  </si>
  <si>
    <t>54.01.010</t>
  </si>
  <si>
    <t>Regularização e compactação mecanizada de superfície, sem controle do proctor normal</t>
  </si>
  <si>
    <t>MURETA QUADRA</t>
  </si>
  <si>
    <t>m²</t>
  </si>
  <si>
    <t>33.10.050</t>
  </si>
  <si>
    <t>Tinta acrílica em massa, inclusive preparo</t>
  </si>
  <si>
    <t>DRENAGEM</t>
  </si>
  <si>
    <t>07.02.020</t>
  </si>
  <si>
    <t>Escavação mecanizada de valas ou covas com profundidade até 2 m</t>
  </si>
  <si>
    <t xml:space="preserve">Lastro de pedra britada </t>
  </si>
  <si>
    <t>m</t>
  </si>
  <si>
    <t>MEMÓRIA DE CÁLCULO</t>
  </si>
  <si>
    <r>
      <t xml:space="preserve">OBRA/SERVIÇO: </t>
    </r>
    <r>
      <rPr>
        <sz val="12"/>
        <color indexed="8"/>
        <rFont val="Arial"/>
        <family val="2"/>
      </rPr>
      <t>REVITALIZAÇÃO DE ÁREA ESCOLAR COM EXECUÇÃO DE GRADIL COM MURETA E OUTROS SERVIÇOS COMPLEMENTARES.</t>
    </r>
  </si>
  <si>
    <r>
      <t xml:space="preserve">LOCAL: </t>
    </r>
    <r>
      <rPr>
        <sz val="12"/>
        <color indexed="8"/>
        <rFont val="Arial"/>
        <family val="2"/>
      </rPr>
      <t>AV. MIGUEL PETRERE, BAIRRO SANTA CECÍLIA, PILAR DO SUL-SP</t>
    </r>
  </si>
  <si>
    <t>Engenheiro civil de obra pleno com encargos complementares</t>
  </si>
  <si>
    <t>LARG.</t>
  </si>
  <si>
    <t>ALT.</t>
  </si>
  <si>
    <t>X</t>
  </si>
  <si>
    <t>TOTAL</t>
  </si>
  <si>
    <t>8 horas por mês x 4 meses</t>
  </si>
  <si>
    <t>H</t>
  </si>
  <si>
    <t>&gt;&gt;</t>
  </si>
  <si>
    <t>1.2</t>
  </si>
  <si>
    <t>Encarregado geral com encargos complementares</t>
  </si>
  <si>
    <t>2 horas por dia no período de 4 meses</t>
  </si>
  <si>
    <t>Área de obra</t>
  </si>
  <si>
    <t>Placa 1,20 x 2,40 cm</t>
  </si>
  <si>
    <t>1 container por 4 meses</t>
  </si>
  <si>
    <t>Banheiro químico modelo Standard, com manutenção conforme exigências da CETESB</t>
  </si>
  <si>
    <t>1 banheiro por 4 meses</t>
  </si>
  <si>
    <t>Calçadas + guias</t>
  </si>
  <si>
    <t>Pavimento</t>
  </si>
  <si>
    <t>Demolição da calçada</t>
  </si>
  <si>
    <t>Demolição do pavimento</t>
  </si>
  <si>
    <t>Demolição da guia</t>
  </si>
  <si>
    <t>Brocas de 20cm</t>
  </si>
  <si>
    <r>
      <t xml:space="preserve">Remoção de entulho separado de obra com caçamba metálica </t>
    </r>
    <r>
      <rPr>
        <b/>
        <sz val="12"/>
        <color indexed="8"/>
        <rFont val="Times New Roman"/>
        <family val="1"/>
      </rPr>
      <t>‐</t>
    </r>
    <r>
      <rPr>
        <b/>
        <sz val="12"/>
        <color indexed="8"/>
        <rFont val="Arial"/>
        <family val="2"/>
      </rPr>
      <t xml:space="preserve"> terra, alvenaria, concreto, argamassa, madeira, papel, plástico ou metal</t>
    </r>
  </si>
  <si>
    <t>Volume de terra das brocas</t>
  </si>
  <si>
    <t>Volume de terra do baldrame</t>
  </si>
  <si>
    <t>Extensão do gradil</t>
  </si>
  <si>
    <t>Mureta gradil</t>
  </si>
  <si>
    <t>Complemento mureta gradil (L01)</t>
  </si>
  <si>
    <t>Complemento mureta</t>
  </si>
  <si>
    <t>Cimalha</t>
  </si>
  <si>
    <t>Buzinotes</t>
  </si>
  <si>
    <r>
      <t xml:space="preserve">Alvenaria de embasamento em bloco de concreto de 14 x 19 x 39 cm </t>
    </r>
    <r>
      <rPr>
        <b/>
        <sz val="12"/>
        <color indexed="8"/>
        <rFont val="Times New Roman"/>
        <family val="1"/>
      </rPr>
      <t>‐</t>
    </r>
    <r>
      <rPr>
        <b/>
        <sz val="12"/>
        <color indexed="8"/>
        <rFont val="Arial"/>
        <family val="2"/>
      </rPr>
      <t>classe A</t>
    </r>
  </si>
  <si>
    <t>Nivelamento da mureta (L01)</t>
  </si>
  <si>
    <r>
      <t>Armadura em barra de aço CA</t>
    </r>
    <r>
      <rPr>
        <b/>
        <sz val="12"/>
        <color indexed="8"/>
        <rFont val="Times New Roman"/>
        <family val="1"/>
      </rPr>
      <t>‐</t>
    </r>
    <r>
      <rPr>
        <b/>
        <sz val="12"/>
        <color indexed="8"/>
        <rFont val="Arial"/>
        <family val="2"/>
      </rPr>
      <t>50 (A ou B) fyk = 500 MPa</t>
    </r>
  </si>
  <si>
    <t>Amarração horizontal dos blocos (Ø=6,3mm)</t>
  </si>
  <si>
    <t>Aterro - Lado da calçada</t>
  </si>
  <si>
    <t>Base da alvenaria de embasamento</t>
  </si>
  <si>
    <t xml:space="preserve">11.16.020 </t>
  </si>
  <si>
    <r>
      <t>Armadura em barra de aço CA</t>
    </r>
    <r>
      <rPr>
        <b/>
        <sz val="12"/>
        <color indexed="8"/>
        <rFont val="Times New Roman"/>
        <family val="1"/>
      </rPr>
      <t>‐</t>
    </r>
    <r>
      <rPr>
        <b/>
        <sz val="12"/>
        <color indexed="8"/>
        <rFont val="Arial"/>
        <family val="2"/>
      </rPr>
      <t>50 (A ou B) fyk = 500 MPa</t>
    </r>
  </si>
  <si>
    <t>0,60m X 4 und. X 16 und. X 0,963 (Massa nominal 12,5mm kg/m)</t>
  </si>
  <si>
    <r>
      <t>Armadura em barra de aço CA</t>
    </r>
    <r>
      <rPr>
        <b/>
        <sz val="12"/>
        <color indexed="8"/>
        <rFont val="Times New Roman"/>
        <family val="1"/>
      </rPr>
      <t>‐</t>
    </r>
    <r>
      <rPr>
        <b/>
        <sz val="12"/>
        <color indexed="8"/>
        <rFont val="Arial"/>
        <family val="2"/>
      </rPr>
      <t>60 (A ou B) fyk = 600 MPa</t>
    </r>
  </si>
  <si>
    <t>0,80m X 0,46m X 0,154 (Massa nominal 5,00mm kg/m)</t>
  </si>
  <si>
    <t>Calçadas</t>
  </si>
  <si>
    <t>Entulho gerado pela demolição da calçada</t>
  </si>
  <si>
    <t>Entulho gerado pela demolição do pavimento</t>
  </si>
  <si>
    <t>Pilares dos portões 0,30 x 0,30m</t>
  </si>
  <si>
    <t>Pilar de concreto 20cm X 20cm - portões</t>
  </si>
  <si>
    <t>UN</t>
  </si>
  <si>
    <t>Veículos</t>
  </si>
  <si>
    <t>Social</t>
  </si>
  <si>
    <t>Extensão da calçada</t>
  </si>
  <si>
    <t>Área interna - complemento radier</t>
  </si>
  <si>
    <t>Extensão da calçada (vigota)</t>
  </si>
  <si>
    <t>Baldrame quadra radier</t>
  </si>
  <si>
    <t>Entulho gerado pela demolição da vigota</t>
  </si>
  <si>
    <t>Entulho gerado escavação interna</t>
  </si>
  <si>
    <t>Entulho gerado escavação externa</t>
  </si>
  <si>
    <t>Entulho gerado pela demolição do baldrame (interno)</t>
  </si>
  <si>
    <t>06.11.040</t>
  </si>
  <si>
    <t>Área de construção da calçada</t>
  </si>
  <si>
    <t>Área interna radier</t>
  </si>
  <si>
    <t>Área externa passeio público</t>
  </si>
  <si>
    <t>Regularização, compactação e preparo de fundo de base/vala</t>
  </si>
  <si>
    <t>Área interna quadra</t>
  </si>
  <si>
    <t>Área externa quadra</t>
  </si>
  <si>
    <t>Execução de 3 rampas</t>
  </si>
  <si>
    <t xml:space="preserve">11.18.040 </t>
  </si>
  <si>
    <t xml:space="preserve">Camada de 3 cm </t>
  </si>
  <si>
    <t>6 cm de espessura</t>
  </si>
  <si>
    <t>Piso em ladrilho hidráulico podotátil várias cores (25x25cm),assentado com argamassa mista</t>
  </si>
  <si>
    <t>6 peças por rampa</t>
  </si>
  <si>
    <t>Abrigo existente</t>
  </si>
  <si>
    <t>Entulho gerado pela demolição do abrigo</t>
  </si>
  <si>
    <t>1 ponto</t>
  </si>
  <si>
    <t>Ligação com rede de abastecimento</t>
  </si>
  <si>
    <t>Gradil com mureta</t>
  </si>
  <si>
    <t>Calçada</t>
  </si>
  <si>
    <t>PILAR DO SUL-SP, 10 DE MAIO DE 2.023.</t>
  </si>
  <si>
    <r>
      <t xml:space="preserve">OBRA/SERVIÇO: </t>
    </r>
    <r>
      <rPr>
        <sz val="13"/>
        <rFont val="Arial"/>
        <family val="2"/>
      </rPr>
      <t>REVITALIZAÇÃO DE ÁREA ESCOLAR COM EXECUÇÃO DE GRADIL COM MURETA E OUTROS SERVIÇOS COMPLEMENTARES.</t>
    </r>
  </si>
  <si>
    <r>
      <t xml:space="preserve">LOCAL: </t>
    </r>
    <r>
      <rPr>
        <sz val="13"/>
        <rFont val="Arial"/>
        <family val="2"/>
      </rPr>
      <t>AV. MIGUEL PETRERE, BAIRRO SANTA CECÍLIA, PILAR DO SUL-SP</t>
    </r>
  </si>
  <si>
    <t>PLANILHA DE COMPOSIÇÃO - ADMINISTRAÇÃO LOCAL</t>
  </si>
  <si>
    <t>CÓD.</t>
  </si>
  <si>
    <t>EQUIPE TÉCNICA</t>
  </si>
  <si>
    <t>SALÁRIO/HORA</t>
  </si>
  <si>
    <t>CUSTO TOTAL</t>
  </si>
  <si>
    <t>ENGENHEIRO CIVIL DE OBRA PLENO COM ENCARGOS COMPLEMENTARES</t>
  </si>
  <si>
    <t>ENCARREGADO GERAL COM ENCARGOS COMPLEMENTARES</t>
  </si>
  <si>
    <r>
      <t xml:space="preserve">Permanência do engenheiro na obra: </t>
    </r>
    <r>
      <rPr>
        <sz val="13"/>
        <color indexed="8"/>
        <rFont val="Arial"/>
        <family val="2"/>
      </rPr>
      <t>8 horas por mês x 4 meses = 32 horas</t>
    </r>
  </si>
  <si>
    <r>
      <t xml:space="preserve">Permanência do encarregado na obra: </t>
    </r>
    <r>
      <rPr>
        <sz val="13"/>
        <color indexed="8"/>
        <rFont val="Arial"/>
        <family val="2"/>
      </rPr>
      <t>40 horas por mês x 4 meses = 160 horas</t>
    </r>
  </si>
  <si>
    <t>CRONOGRAMA FÍSICO-FINANCEIRO</t>
  </si>
  <si>
    <t>OBRA/SERVIÇO: REVITALIZAÇÃO DE ÁREA ESCOLAR COM EXECUÇÃO DE GRADIL COM MURETA E OUTROS SERVIÇOS COMPLEMENTARES.</t>
  </si>
  <si>
    <t>LOCAL: AV. MIGUEL PETRERE, BAIRRO SANTA CECÍLIA, PILAR DO SUL-SP</t>
  </si>
  <si>
    <t>PRAZO DA OBRA: 120 DIAS</t>
  </si>
  <si>
    <t>DESCRIMINAÇÃO</t>
  </si>
  <si>
    <t>ETAPA</t>
  </si>
  <si>
    <t>30 DIAS</t>
  </si>
  <si>
    <t>60 DIAS</t>
  </si>
  <si>
    <t>90 DIAS</t>
  </si>
  <si>
    <t>120 DIAS</t>
  </si>
  <si>
    <t>%</t>
  </si>
  <si>
    <t>RESUMO DO ORÇAMENTO</t>
  </si>
  <si>
    <t>TOTAL (R$)</t>
  </si>
  <si>
    <t>TOTAL (%)</t>
  </si>
  <si>
    <t>ACUMULADO (R$)</t>
  </si>
  <si>
    <t>ACUMULADO (%)</t>
  </si>
  <si>
    <r>
      <t>OBS.: 1</t>
    </r>
    <r>
      <rPr>
        <sz val="13"/>
        <color indexed="8"/>
        <rFont val="Arial"/>
        <family val="2"/>
      </rPr>
      <t xml:space="preserve"> - OS PRAZOS DAS ETAPAS SERÃO CONSIDERADOS A PARTIR DA DATA DA ASSINATURA DA ORDEM DE SERVIÇO INICIAL EMITIDA  PELA PREFEITURA.</t>
    </r>
  </si>
  <si>
    <r>
      <t xml:space="preserve">Remoção de entulho separado de obra com caçamba metálica </t>
    </r>
    <r>
      <rPr>
        <b/>
        <sz val="12"/>
        <color indexed="8"/>
        <rFont val="Times New Roman"/>
        <family val="1"/>
      </rPr>
      <t>‐</t>
    </r>
    <r>
      <rPr>
        <b/>
        <sz val="12"/>
        <color indexed="8"/>
        <rFont val="Arial"/>
        <family val="2"/>
      </rPr>
      <t xml:space="preserve"> terra, alvenaria, concreto, argamassa, madeira, papel, plástico ou metal</t>
    </r>
  </si>
  <si>
    <t>01.23.222</t>
  </si>
  <si>
    <t>Furação para 12,5mm x 100mm em concreto armado, inclusive colagem de armadura (para 10mm)</t>
  </si>
  <si>
    <t>Und</t>
  </si>
  <si>
    <t>Furação com broca de vídea para 12,5mm x 100mm em concreto armado, inclusive colagem da armadura com resina Epoxi (para 10mm) - Aço do baldrame</t>
  </si>
  <si>
    <t>01.23.221</t>
  </si>
  <si>
    <t>Furação para até 10mm x 100mm em concreto armado, inclusive colagem de armadura (para até 8mm)</t>
  </si>
  <si>
    <t>Furação com broca de vídea para até 10mm x 100mm em concreto armado, inclusive colagem da armadura com resina Epoxi (para até 8mm) -  Aço das canaletas</t>
  </si>
  <si>
    <t>Tubo de PVC rígido branco PxB com virola e anel de borracha, linha
esgoto série normal, DN= 100 mm, inclusive conexões</t>
  </si>
  <si>
    <r>
      <t xml:space="preserve">Alvenaria de embasamento em bloco de concreto de 14 x 19 x 39 cm </t>
    </r>
    <r>
      <rPr>
        <b/>
        <sz val="12"/>
        <color indexed="8"/>
        <rFont val="Times New Roman"/>
        <family val="1"/>
      </rPr>
      <t>‐</t>
    </r>
    <r>
      <rPr>
        <b/>
        <sz val="12"/>
        <color indexed="8"/>
        <rFont val="Arial"/>
        <family val="2"/>
      </rPr>
      <t xml:space="preserve">
classe A</t>
    </r>
  </si>
  <si>
    <t>m2</t>
  </si>
  <si>
    <t>Nivelamento da mureta</t>
  </si>
  <si>
    <r>
      <t>Armadura em barra de aço CA</t>
    </r>
    <r>
      <rPr>
        <b/>
        <sz val="12"/>
        <color indexed="8"/>
        <rFont val="Times New Roman"/>
        <family val="1"/>
      </rPr>
      <t>‐</t>
    </r>
    <r>
      <rPr>
        <b/>
        <sz val="12"/>
        <color indexed="8"/>
        <rFont val="Arial"/>
        <family val="2"/>
      </rPr>
      <t>50 (A ou B) fyk = 500 MPa</t>
    </r>
  </si>
  <si>
    <t>kg</t>
  </si>
  <si>
    <t>Amarração horizontal dos blocos</t>
  </si>
  <si>
    <t>Aterro calçada</t>
  </si>
  <si>
    <r>
      <t xml:space="preserve">Remoção de entulho separado de obra com caçamba metálica </t>
    </r>
    <r>
      <rPr>
        <b/>
        <sz val="12"/>
        <rFont val="Times New Roman"/>
        <family val="1"/>
      </rPr>
      <t>‐</t>
    </r>
    <r>
      <rPr>
        <b/>
        <sz val="12"/>
        <rFont val="Arial"/>
        <family val="2"/>
      </rPr>
      <t xml:space="preserve"> terra, alvenaria, concreto, argamassa, madeira, papel, plástico ou metal</t>
    </r>
  </si>
  <si>
    <t>0.00</t>
  </si>
  <si>
    <t>12.01.021</t>
  </si>
  <si>
    <r>
      <t xml:space="preserve">Broca em concreto armado diâmetro de 20 cm </t>
    </r>
    <r>
      <rPr>
        <b/>
        <sz val="12"/>
        <color indexed="10"/>
        <rFont val="Times New Roman"/>
        <family val="1"/>
      </rPr>
      <t>‐</t>
    </r>
    <r>
      <rPr>
        <b/>
        <sz val="12"/>
        <color indexed="10"/>
        <rFont val="Arial"/>
        <family val="2"/>
      </rPr>
      <t xml:space="preserve"> completa</t>
    </r>
  </si>
  <si>
    <t>Portões</t>
  </si>
  <si>
    <t>Armadura em barra de aço CA-50 (A ou B) fyk= 500 Mpa - Pilar</t>
  </si>
  <si>
    <t>Aço Pilarete de concreto 0,20x0,20m: Peso do Aço x Quantidade de Pilares x Dimensões dos Pilares x 4 Barras por Pilar</t>
  </si>
  <si>
    <t>Aço Broca: 0,963 peso do aço 12,5mm x 4 barras por broca x 3,20m = 12,33kg - 1kg = 11,33 kg/broca x 6 brocas</t>
  </si>
  <si>
    <t>Armadura em barra de aço CA-60 (A ou B) fyk= 600 Mpa - Pilar</t>
  </si>
  <si>
    <t>6 pilares de 2,5m x 0,20m x 0,20m = 15m / 0,15m (1 estribo a cada 15cm) = 100 estribos x 0,66m de comprimento do estribo = 66m X 0,154 = 10,16 kg (6mm)</t>
  </si>
  <si>
    <t>6 brocas de 3,20m = 19,20m / 0,15m (1 estribo a cada 15cm) = 128 estribos x 0,66m de comprimento do estribo = 84,48m X 0,109 = 9,21kg (4,2mm)</t>
  </si>
  <si>
    <t>09.01.030</t>
  </si>
  <si>
    <t>Fôrma em madeira comum para estrutura</t>
  </si>
  <si>
    <t>Pilaretes de concreto - portão</t>
  </si>
  <si>
    <t>Concreto usinado, fck = 25,0 Mpa - Pilar</t>
  </si>
  <si>
    <t>Pilar de concreto 20cmX20cm - portões</t>
  </si>
  <si>
    <t>Lançamento e adensamento de concreto ou massa em fundação - Pilar</t>
  </si>
  <si>
    <t>Acesso veículos</t>
  </si>
  <si>
    <t>Acesso pessoas</t>
  </si>
  <si>
    <t>34.01.020</t>
  </si>
  <si>
    <t>Limpeza e regularização de áreas para ajardinamento (jardins e canteiros)</t>
  </si>
  <si>
    <t>Limpeza de área com vegetação</t>
  </si>
  <si>
    <t>5.11</t>
  </si>
  <si>
    <t>Parte da calçada - 3 rampas</t>
  </si>
  <si>
    <t>Muro</t>
  </si>
  <si>
    <t>06.02.020</t>
  </si>
  <si>
    <t>Escavação manual em solo de 1ª e 2ª categoria em vala ou cava até 1,5m</t>
  </si>
  <si>
    <t>Caixa de drenagem água pluvial</t>
  </si>
  <si>
    <t>Passagem tubo radier</t>
  </si>
  <si>
    <t>Corte de junta de dilatação com serra de disco diamantado</t>
  </si>
  <si>
    <t>Extensão área interna - dois lados</t>
  </si>
  <si>
    <t>03.01.220</t>
  </si>
  <si>
    <t>Demolição mecanizada concreto simples, inclusive fragmentação, carregamento, tranporte até 1 quilômetro e descarregamento</t>
  </si>
  <si>
    <t>Passagem do tubo radier</t>
  </si>
  <si>
    <r>
      <t xml:space="preserve">Remoção de entulho separado de obra com caçamba metálica </t>
    </r>
    <r>
      <rPr>
        <b/>
        <sz val="12"/>
        <color indexed="10"/>
        <rFont val="Times New Roman"/>
        <family val="1"/>
      </rPr>
      <t>‐</t>
    </r>
    <r>
      <rPr>
        <b/>
        <sz val="12"/>
        <color indexed="10"/>
        <rFont val="Arial"/>
        <family val="2"/>
      </rPr>
      <t xml:space="preserve"> terra,
alvenaria, concreto, argamassa, madeira, papel, plástico ou metal</t>
    </r>
  </si>
  <si>
    <t>Alvenaria de embasamento em bloco de concreto de 14 x 19 x 39 cm ‐ classe A - Caixa de Drenagem</t>
  </si>
  <si>
    <t>4 lados de 1m x 0,60 de altura</t>
  </si>
  <si>
    <r>
      <t xml:space="preserve">Cinta em bloco de concreto de 14 x 19 x 39 cm </t>
    </r>
    <r>
      <rPr>
        <b/>
        <sz val="12"/>
        <color indexed="10"/>
        <rFont val="Times New Roman"/>
        <family val="1"/>
      </rPr>
      <t>‐</t>
    </r>
    <r>
      <rPr>
        <b/>
        <sz val="12"/>
        <color indexed="10"/>
        <rFont val="Arial"/>
        <family val="2"/>
      </rPr>
      <t xml:space="preserve"> classe A - Caixa de Drenagem</t>
    </r>
  </si>
  <si>
    <t>Armadura em barra de aço CA-50 (A ou B) fyk= 500 Mpa - Cinta</t>
  </si>
  <si>
    <t>Aço 10mm</t>
  </si>
  <si>
    <t>Fundo da caixa captação de água pluvial</t>
  </si>
  <si>
    <t>Tubo de PVC rígido branco, pontas lisas, soldável, linha esgoto série
normal, DN= 40 mm, inclusive conexões</t>
  </si>
  <si>
    <t>Drenagem água pluvial</t>
  </si>
  <si>
    <t>Tampa da caixa</t>
  </si>
  <si>
    <t>Corte radier</t>
  </si>
  <si>
    <t>Armadura em barra de aço CA-50 (A ou B) fyk= 500 Mpa - Tampa de Concreto</t>
  </si>
  <si>
    <t>1 barra a cada 0,10m na horizontal x Peso do Aço x Comprimento da Barra</t>
  </si>
  <si>
    <t>1 barra a cada 0,10m na vertical x Peso do Aço x Comprimento da Barra</t>
  </si>
  <si>
    <t>Forma em madeira comum para estrutura - Tampa de Concreto</t>
  </si>
  <si>
    <t>4.11</t>
  </si>
  <si>
    <t>49.04.010</t>
  </si>
  <si>
    <t>Ralo seco em PVC rígido de 100 x 40 mm, com grelha</t>
  </si>
  <si>
    <t>Viga Baldrame</t>
  </si>
  <si>
    <t>Broca em concreto armado diâmetro de 20 cm - completa c/compactação</t>
  </si>
  <si>
    <t>1 broca a cada 2,50m na extensão de 26,80 metros = 11 brocas</t>
  </si>
  <si>
    <t>Armadura em barra de aço CA-50 (A ou B) fyk= 500 Mpa - Baldrame</t>
  </si>
  <si>
    <t>Aço Viga Baldrame: Peso do Aço x 4 Barras x Comp. das barras</t>
  </si>
  <si>
    <t>Aço Pilar: Peso do Aço x Quantidade de Pilares x Dimensões dos Pilares x 4 Barras por Pilar</t>
  </si>
  <si>
    <t xml:space="preserve">Aço Broca: 0,617 peso do aço x 4 barras por broca x 1,70m = 4,20kg - 1kg = 3,20 kg/broca x 30 brocas </t>
  </si>
  <si>
    <t>Armadura em barra de aço CA-60 (A ou B) fyk= 600 Mpa - Baldrame</t>
  </si>
  <si>
    <t>Aço Estribo Viga Baldrame: 16,00m/0,15m (1 estribo a cada 15cm) = 107 estribos x 0,88m Comprimento do Estribo x 1 Viga</t>
  </si>
  <si>
    <t>Aço Estribo Viga Baldrame: 9,80m/0,15m (1 estribo a cada 15cm) = 65 estribos x 0,88m Comprimento do Estribo x 1 Viga</t>
  </si>
  <si>
    <t>Aço Estribo Pilar: 1,40m/0,15m (1 estribo a cada 15cm) = 9 estribos x 0,54m Comprimento do Estribo x 11 Pilares</t>
  </si>
  <si>
    <t>Aço Estribo Broca: 1,70m/0,15m (1 estribo a cada 15cm) = 11 estribos x 0,54m Comprimento do Estribo x 11 Brocas</t>
  </si>
  <si>
    <t>Concreto usinado, fck = 25,0 Mpa - Baldrame e Pilar</t>
  </si>
  <si>
    <t xml:space="preserve">Concreto Viga Baldrame: Dimensões da Viga Baldrame </t>
  </si>
  <si>
    <t xml:space="preserve">Concreto Pilar: Dimensões dos Pilares x Quantidade de Pilares </t>
  </si>
  <si>
    <t>Lançamento e adensamento de concreto ou massa em fundação -  Baldrame e Pilar</t>
  </si>
  <si>
    <t xml:space="preserve">Viga Baldrame: Dimensões da Viga Baldrame </t>
  </si>
  <si>
    <t xml:space="preserve">Pilar: Dimensões dos Pilares x Quantidade de Pilares </t>
  </si>
  <si>
    <r>
      <t xml:space="preserve">Alvenaria de embasamento em bloco de concreto de 14 x 19 x 39 cm </t>
    </r>
    <r>
      <rPr>
        <b/>
        <sz val="12"/>
        <color indexed="10"/>
        <rFont val="Times New Roman"/>
        <family val="1"/>
      </rPr>
      <t>‐</t>
    </r>
    <r>
      <rPr>
        <b/>
        <sz val="12"/>
        <color indexed="10"/>
        <rFont val="Arial"/>
        <family val="2"/>
      </rPr>
      <t xml:space="preserve"> classe A - Mureta</t>
    </r>
  </si>
  <si>
    <t>Mureta de 17m + Mureta de 9,80m</t>
  </si>
  <si>
    <t>Mureta de 20m com apenas uma fiada de bloco</t>
  </si>
  <si>
    <r>
      <t xml:space="preserve">Cinta em bloco de concreto de 14 x 19 x 39 cm </t>
    </r>
    <r>
      <rPr>
        <b/>
        <sz val="12"/>
        <color indexed="10"/>
        <rFont val="Times New Roman"/>
        <family val="1"/>
      </rPr>
      <t>‐</t>
    </r>
    <r>
      <rPr>
        <b/>
        <sz val="12"/>
        <color indexed="10"/>
        <rFont val="Arial"/>
        <family val="2"/>
      </rPr>
      <t xml:space="preserve"> classe A - Mureta</t>
    </r>
  </si>
  <si>
    <t>Duas cintas para mureta de 17m e 9,80 m</t>
  </si>
  <si>
    <t>Armadura em barra de aço CA-50 (A ou B) fyk= 500 Mpa - Canaleta</t>
  </si>
  <si>
    <t xml:space="preserve">Aço Canaleta: 0,617 Peso do Aço x 2 Barras (1 Barra por Canaleta) x 76,00m Comprimento Parede/Canaleta </t>
  </si>
  <si>
    <t>Tinta acrílica em massa, inclusive preparo - Pintura Mureta</t>
  </si>
  <si>
    <t>Lona</t>
  </si>
  <si>
    <t>B.02.000.042229</t>
  </si>
  <si>
    <t>Adesivo estrutural bicomponente, à base de epóxi, ref. Cola Compound- Otto Baumgart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</si>
</sst>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* #,##0.00_);_(* \(#,##0.00\);_(* \-??_);_(@_)"/>
    <numFmt numFmtId="171" formatCode="_(&quot;R$ &quot;* #,##0.00_);_(&quot;R$ &quot;* \(#,##0.00\);_(&quot;R$ &quot;* \-??_);_(@_)"/>
    <numFmt numFmtId="172" formatCode="_-* #,##0.00_-;\-* #,##0.00_-;_-* \-??_-;_-@_-"/>
    <numFmt numFmtId="173" formatCode="0.00_);[Red]\(0.00\)"/>
    <numFmt numFmtId="174" formatCode="0.00_ "/>
    <numFmt numFmtId="175" formatCode="0.0000"/>
    <numFmt numFmtId="176" formatCode="&quot;R$ &quot;#,##0.00"/>
    <numFmt numFmtId="177" formatCode="0.000"/>
    <numFmt numFmtId="178" formatCode="&quot;R$&quot;\ #,##0.00"/>
    <numFmt numFmtId="179" formatCode="&quot;R$&quot;\ #,##0.00_);[Red]\(&quot;R$&quot;\ #,###.00\)"/>
    <numFmt numFmtId="180" formatCode="[$R$-416]\ #,##0.00;[Red]\-[$R$-416]\ #,##0.00"/>
    <numFmt numFmtId="181" formatCode="mm/yy"/>
    <numFmt numFmtId="182" formatCode="&quot;R$ &quot;#,##0.00;[Red]&quot;R$ &quot;#,##0.00"/>
    <numFmt numFmtId="183" formatCode="&quot;R$ &quot;#,##0.00_);[Red]&quot;(R$ &quot;#,###.00\)"/>
  </numFmts>
  <fonts count="88"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b/>
      <i/>
      <sz val="13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0" fontId="59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7" fillId="32" borderId="4" applyNumberFormat="0" applyFont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41" fontId="0" fillId="0" borderId="0" applyFill="0" applyBorder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ill="0" applyBorder="0" applyAlignment="0" applyProtection="0"/>
    <xf numFmtId="172" fontId="69" fillId="0" borderId="0" applyBorder="0" applyProtection="0">
      <alignment/>
    </xf>
    <xf numFmtId="170" fontId="0" fillId="0" borderId="0" applyFill="0" applyBorder="0" applyAlignment="0" applyProtection="0"/>
  </cellStyleXfs>
  <cellXfs count="926">
    <xf numFmtId="0" fontId="0" fillId="0" borderId="0" xfId="0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1" xfId="57" applyFont="1" applyFill="1" applyBorder="1" applyAlignment="1">
      <alignment horizontal="center" vertical="center" wrapText="1"/>
      <protection/>
    </xf>
    <xf numFmtId="0" fontId="71" fillId="34" borderId="11" xfId="57" applyFont="1" applyFill="1" applyBorder="1" applyAlignment="1">
      <alignment horizontal="left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/>
    </xf>
    <xf numFmtId="0" fontId="72" fillId="0" borderId="13" xfId="0" applyFont="1" applyFill="1" applyBorder="1" applyAlignment="1">
      <alignment/>
    </xf>
    <xf numFmtId="0" fontId="72" fillId="0" borderId="13" xfId="57" applyFont="1" applyFill="1" applyBorder="1" applyAlignment="1">
      <alignment horizontal="left" vertical="center" wrapText="1"/>
      <protection/>
    </xf>
    <xf numFmtId="0" fontId="71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5" xfId="57" applyFont="1" applyFill="1" applyBorder="1" applyAlignment="1">
      <alignment horizontal="center" vertical="center" wrapText="1"/>
      <protection/>
    </xf>
    <xf numFmtId="0" fontId="72" fillId="0" borderId="16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/>
    </xf>
    <xf numFmtId="0" fontId="71" fillId="34" borderId="17" xfId="57" applyFont="1" applyFill="1" applyBorder="1" applyAlignment="1">
      <alignment horizontal="center" vertical="center" wrapText="1"/>
      <protection/>
    </xf>
    <xf numFmtId="0" fontId="71" fillId="34" borderId="17" xfId="57" applyFont="1" applyFill="1" applyBorder="1" applyAlignment="1">
      <alignment horizontal="left" vertical="center" wrapText="1"/>
      <protection/>
    </xf>
    <xf numFmtId="0" fontId="6" fillId="34" borderId="17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57" applyFont="1" applyFill="1" applyBorder="1" applyAlignment="1">
      <alignment horizontal="center" vertical="center" wrapText="1"/>
      <protection/>
    </xf>
    <xf numFmtId="1" fontId="71" fillId="34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left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/>
    </xf>
    <xf numFmtId="1" fontId="71" fillId="0" borderId="13" xfId="0" applyNumberFormat="1" applyFont="1" applyFill="1" applyBorder="1" applyAlignment="1">
      <alignment horizontal="center" vertical="center" wrapText="1"/>
    </xf>
    <xf numFmtId="0" fontId="71" fillId="0" borderId="13" xfId="57" applyFont="1" applyFill="1" applyBorder="1" applyAlignment="1">
      <alignment horizontal="center" vertical="center" wrapText="1"/>
      <protection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/>
    </xf>
    <xf numFmtId="1" fontId="71" fillId="0" borderId="15" xfId="0" applyNumberFormat="1" applyFont="1" applyFill="1" applyBorder="1" applyAlignment="1">
      <alignment horizontal="center" vertical="center" wrapText="1"/>
    </xf>
    <xf numFmtId="0" fontId="71" fillId="0" borderId="15" xfId="57" applyFont="1" applyFill="1" applyBorder="1" applyAlignment="1">
      <alignment horizontal="center" vertical="center" wrapText="1"/>
      <protection/>
    </xf>
    <xf numFmtId="0" fontId="71" fillId="0" borderId="15" xfId="0" applyFont="1" applyFill="1" applyBorder="1" applyAlignment="1">
      <alignment horizontal="left" vertical="center" wrapText="1"/>
    </xf>
    <xf numFmtId="0" fontId="71" fillId="34" borderId="17" xfId="57" applyFont="1" applyFill="1" applyBorder="1" applyAlignment="1">
      <alignment vertical="center" wrapText="1"/>
      <protection/>
    </xf>
    <xf numFmtId="2" fontId="6" fillId="34" borderId="17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left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left" vertical="center" wrapText="1"/>
    </xf>
    <xf numFmtId="2" fontId="4" fillId="34" borderId="18" xfId="0" applyNumberFormat="1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1" fillId="34" borderId="20" xfId="57" applyFont="1" applyFill="1" applyBorder="1" applyAlignment="1">
      <alignment horizontal="center" vertical="center"/>
      <protection/>
    </xf>
    <xf numFmtId="0" fontId="71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74" fontId="72" fillId="0" borderId="13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71" fillId="34" borderId="18" xfId="0" applyFont="1" applyFill="1" applyBorder="1" applyAlignment="1">
      <alignment horizontal="left" vertical="center" wrapText="1"/>
    </xf>
    <xf numFmtId="0" fontId="71" fillId="34" borderId="18" xfId="0" applyFont="1" applyFill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1" fontId="71" fillId="0" borderId="24" xfId="0" applyNumberFormat="1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left" vertical="center" wrapText="1"/>
    </xf>
    <xf numFmtId="0" fontId="71" fillId="0" borderId="24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1" fontId="71" fillId="0" borderId="26" xfId="0" applyNumberFormat="1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174" fontId="72" fillId="0" borderId="22" xfId="0" applyNumberFormat="1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1" fontId="71" fillId="0" borderId="28" xfId="0" applyNumberFormat="1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left" vertical="center" wrapText="1"/>
    </xf>
    <xf numFmtId="2" fontId="73" fillId="0" borderId="24" xfId="0" applyNumberFormat="1" applyFont="1" applyFill="1" applyBorder="1" applyAlignment="1">
      <alignment horizontal="center" vertical="center" wrapText="1"/>
    </xf>
    <xf numFmtId="175" fontId="72" fillId="0" borderId="24" xfId="0" applyNumberFormat="1" applyFont="1" applyFill="1" applyBorder="1" applyAlignment="1">
      <alignment horizontal="center" vertical="center" wrapText="1"/>
    </xf>
    <xf numFmtId="2" fontId="72" fillId="0" borderId="24" xfId="0" applyNumberFormat="1" applyFont="1" applyFill="1" applyBorder="1" applyAlignment="1">
      <alignment horizontal="center" vertical="center" wrapText="1"/>
    </xf>
    <xf numFmtId="2" fontId="73" fillId="0" borderId="26" xfId="0" applyNumberFormat="1" applyFont="1" applyFill="1" applyBorder="1" applyAlignment="1">
      <alignment horizontal="center" vertical="center" wrapText="1"/>
    </xf>
    <xf numFmtId="2" fontId="72" fillId="0" borderId="26" xfId="0" applyNumberFormat="1" applyFont="1" applyFill="1" applyBorder="1" applyAlignment="1">
      <alignment horizontal="center" vertical="center" wrapText="1"/>
    </xf>
    <xf numFmtId="0" fontId="71" fillId="34" borderId="17" xfId="57" applyFont="1" applyFill="1" applyBorder="1" applyAlignment="1">
      <alignment horizontal="center" vertical="center"/>
      <protection/>
    </xf>
    <xf numFmtId="0" fontId="72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left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left" vertical="center" wrapText="1"/>
    </xf>
    <xf numFmtId="0" fontId="71" fillId="34" borderId="29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vertical="center" wrapText="1"/>
    </xf>
    <xf numFmtId="0" fontId="71" fillId="0" borderId="30" xfId="0" applyFont="1" applyFill="1" applyBorder="1" applyAlignment="1">
      <alignment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1" fillId="0" borderId="31" xfId="57" applyFont="1" applyFill="1" applyBorder="1" applyAlignment="1">
      <alignment horizontal="left" vertical="center" wrapText="1"/>
      <protection/>
    </xf>
    <xf numFmtId="0" fontId="71" fillId="0" borderId="31" xfId="0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2" fontId="71" fillId="34" borderId="17" xfId="0" applyNumberFormat="1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34" borderId="33" xfId="0" applyNumberFormat="1" applyFont="1" applyFill="1" applyBorder="1" applyAlignment="1">
      <alignment horizontal="center" vertical="center" wrapText="1"/>
    </xf>
    <xf numFmtId="173" fontId="7" fillId="0" borderId="34" xfId="0" applyNumberFormat="1" applyFont="1" applyFill="1" applyBorder="1" applyAlignment="1">
      <alignment horizontal="center" vertical="center"/>
    </xf>
    <xf numFmtId="173" fontId="6" fillId="13" borderId="35" xfId="0" applyNumberFormat="1" applyFont="1" applyFill="1" applyBorder="1" applyAlignment="1">
      <alignment horizontal="center" vertical="center"/>
    </xf>
    <xf numFmtId="173" fontId="6" fillId="34" borderId="36" xfId="0" applyNumberFormat="1" applyFont="1" applyFill="1" applyBorder="1" applyAlignment="1">
      <alignment horizontal="center" vertical="center" wrapText="1"/>
    </xf>
    <xf numFmtId="173" fontId="6" fillId="34" borderId="33" xfId="0" applyNumberFormat="1" applyFont="1" applyFill="1" applyBorder="1" applyAlignment="1">
      <alignment horizontal="center" vertical="center"/>
    </xf>
    <xf numFmtId="173" fontId="6" fillId="34" borderId="3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3" fontId="6" fillId="13" borderId="37" xfId="0" applyNumberFormat="1" applyFont="1" applyFill="1" applyBorder="1" applyAlignment="1">
      <alignment horizontal="center" vertical="center"/>
    </xf>
    <xf numFmtId="173" fontId="6" fillId="34" borderId="38" xfId="0" applyNumberFormat="1" applyFont="1" applyFill="1" applyBorder="1" applyAlignment="1">
      <alignment horizontal="center" vertical="center"/>
    </xf>
    <xf numFmtId="173" fontId="7" fillId="0" borderId="39" xfId="0" applyNumberFormat="1" applyFont="1" applyFill="1" applyBorder="1" applyAlignment="1">
      <alignment horizontal="center" vertical="center"/>
    </xf>
    <xf numFmtId="173" fontId="6" fillId="13" borderId="40" xfId="0" applyNumberFormat="1" applyFont="1" applyFill="1" applyBorder="1" applyAlignment="1">
      <alignment horizontal="center" vertical="center"/>
    </xf>
    <xf numFmtId="173" fontId="7" fillId="0" borderId="4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173" fontId="6" fillId="0" borderId="37" xfId="0" applyNumberFormat="1" applyFont="1" applyFill="1" applyBorder="1" applyAlignment="1">
      <alignment horizontal="center" vertical="center"/>
    </xf>
    <xf numFmtId="173" fontId="4" fillId="34" borderId="38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28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 wrapText="1"/>
    </xf>
    <xf numFmtId="173" fontId="7" fillId="0" borderId="42" xfId="0" applyNumberFormat="1" applyFont="1" applyFill="1" applyBorder="1" applyAlignment="1">
      <alignment horizontal="center" vertical="center"/>
    </xf>
    <xf numFmtId="173" fontId="6" fillId="13" borderId="43" xfId="0" applyNumberFormat="1" applyFont="1" applyFill="1" applyBorder="1" applyAlignment="1">
      <alignment horizontal="center" vertical="center"/>
    </xf>
    <xf numFmtId="173" fontId="71" fillId="34" borderId="36" xfId="0" applyNumberFormat="1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vertical="center" wrapText="1"/>
    </xf>
    <xf numFmtId="0" fontId="71" fillId="34" borderId="18" xfId="57" applyFont="1" applyFill="1" applyBorder="1" applyAlignment="1">
      <alignment horizontal="left" vertical="center" wrapText="1"/>
      <protection/>
    </xf>
    <xf numFmtId="0" fontId="72" fillId="0" borderId="24" xfId="0" applyFont="1" applyFill="1" applyBorder="1" applyAlignment="1">
      <alignment vertical="center" wrapText="1"/>
    </xf>
    <xf numFmtId="0" fontId="71" fillId="0" borderId="24" xfId="0" applyFont="1" applyFill="1" applyBorder="1" applyAlignment="1">
      <alignment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vertical="center" wrapText="1"/>
    </xf>
    <xf numFmtId="0" fontId="6" fillId="34" borderId="20" xfId="57" applyFont="1" applyFill="1" applyBorder="1" applyAlignment="1">
      <alignment horizontal="center" vertical="center"/>
      <protection/>
    </xf>
    <xf numFmtId="1" fontId="71" fillId="34" borderId="17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2" fontId="72" fillId="0" borderId="15" xfId="0" applyNumberFormat="1" applyFont="1" applyFill="1" applyBorder="1" applyAlignment="1">
      <alignment horizontal="center" vertical="center" wrapText="1"/>
    </xf>
    <xf numFmtId="0" fontId="6" fillId="34" borderId="20" xfId="57" applyFont="1" applyFill="1" applyBorder="1" applyAlignment="1">
      <alignment horizontal="left" vertical="center"/>
      <protection/>
    </xf>
    <xf numFmtId="0" fontId="71" fillId="0" borderId="32" xfId="0" applyFont="1" applyFill="1" applyBorder="1" applyAlignment="1">
      <alignment horizontal="center" vertical="center" wrapText="1"/>
    </xf>
    <xf numFmtId="0" fontId="72" fillId="0" borderId="44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center" vertical="center" wrapText="1"/>
    </xf>
    <xf numFmtId="2" fontId="72" fillId="0" borderId="0" xfId="0" applyNumberFormat="1" applyFont="1" applyFill="1" applyAlignment="1">
      <alignment horizontal="center" vertical="center" wrapText="1"/>
    </xf>
    <xf numFmtId="0" fontId="71" fillId="33" borderId="32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4" fillId="34" borderId="20" xfId="57" applyFont="1" applyFill="1" applyBorder="1" applyAlignment="1">
      <alignment horizontal="center" vertical="center"/>
      <protection/>
    </xf>
    <xf numFmtId="0" fontId="74" fillId="34" borderId="18" xfId="57" applyFont="1" applyFill="1" applyBorder="1" applyAlignment="1">
      <alignment horizontal="center" vertical="center"/>
      <protection/>
    </xf>
    <xf numFmtId="1" fontId="74" fillId="34" borderId="18" xfId="0" applyNumberFormat="1" applyFont="1" applyFill="1" applyBorder="1" applyAlignment="1">
      <alignment horizontal="center" vertical="center" wrapText="1"/>
    </xf>
    <xf numFmtId="0" fontId="74" fillId="34" borderId="18" xfId="0" applyFont="1" applyFill="1" applyBorder="1" applyAlignment="1">
      <alignment horizontal="left" vertical="center" wrapText="1"/>
    </xf>
    <xf numFmtId="0" fontId="74" fillId="34" borderId="18" xfId="0" applyFont="1" applyFill="1" applyBorder="1" applyAlignment="1">
      <alignment horizontal="center" vertical="center" wrapText="1"/>
    </xf>
    <xf numFmtId="2" fontId="74" fillId="34" borderId="18" xfId="0" applyNumberFormat="1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left" vertical="center" wrapText="1"/>
    </xf>
    <xf numFmtId="0" fontId="74" fillId="0" borderId="24" xfId="0" applyFont="1" applyFill="1" applyBorder="1" applyAlignment="1">
      <alignment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left" vertical="center" wrapText="1"/>
    </xf>
    <xf numFmtId="2" fontId="73" fillId="0" borderId="28" xfId="0" applyNumberFormat="1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1" fontId="74" fillId="34" borderId="11" xfId="0" applyNumberFormat="1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left" vertical="center" wrapText="1"/>
    </xf>
    <xf numFmtId="2" fontId="74" fillId="34" borderId="11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vertical="center" wrapText="1"/>
    </xf>
    <xf numFmtId="2" fontId="73" fillId="0" borderId="13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vertical="center" wrapText="1"/>
    </xf>
    <xf numFmtId="2" fontId="73" fillId="0" borderId="15" xfId="0" applyNumberFormat="1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wrapText="1"/>
    </xf>
    <xf numFmtId="1" fontId="74" fillId="34" borderId="17" xfId="0" applyNumberFormat="1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left" vertical="center" wrapText="1"/>
    </xf>
    <xf numFmtId="2" fontId="74" fillId="34" borderId="17" xfId="0" applyNumberFormat="1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0" fontId="73" fillId="34" borderId="29" xfId="0" applyFont="1" applyFill="1" applyBorder="1" applyAlignment="1">
      <alignment horizontal="center" vertical="center" wrapText="1"/>
    </xf>
    <xf numFmtId="0" fontId="74" fillId="34" borderId="29" xfId="0" applyFont="1" applyFill="1" applyBorder="1" applyAlignment="1">
      <alignment horizontal="center" vertical="center" wrapText="1"/>
    </xf>
    <xf numFmtId="0" fontId="74" fillId="34" borderId="29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vertical="center" wrapText="1"/>
    </xf>
    <xf numFmtId="0" fontId="74" fillId="0" borderId="22" xfId="0" applyFont="1" applyFill="1" applyBorder="1" applyAlignment="1">
      <alignment vertical="center" wrapText="1"/>
    </xf>
    <xf numFmtId="2" fontId="73" fillId="0" borderId="22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vertical="center" wrapText="1"/>
    </xf>
    <xf numFmtId="0" fontId="74" fillId="0" borderId="13" xfId="0" applyFont="1" applyFill="1" applyBorder="1" applyAlignment="1">
      <alignment vertical="center" wrapText="1"/>
    </xf>
    <xf numFmtId="2" fontId="73" fillId="0" borderId="13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31" xfId="57" applyFont="1" applyFill="1" applyBorder="1" applyAlignment="1">
      <alignment horizontal="left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2" fontId="72" fillId="0" borderId="22" xfId="0" applyNumberFormat="1" applyFont="1" applyFill="1" applyBorder="1" applyAlignment="1">
      <alignment horizontal="center" vertical="center" wrapText="1"/>
    </xf>
    <xf numFmtId="173" fontId="6" fillId="13" borderId="40" xfId="0" applyNumberFormat="1" applyFont="1" applyFill="1" applyBorder="1" applyAlignment="1">
      <alignment horizontal="center" vertical="center"/>
    </xf>
    <xf numFmtId="173" fontId="72" fillId="0" borderId="34" xfId="0" applyNumberFormat="1" applyFont="1" applyFill="1" applyBorder="1" applyAlignment="1">
      <alignment horizontal="center" vertical="center"/>
    </xf>
    <xf numFmtId="176" fontId="72" fillId="0" borderId="15" xfId="0" applyNumberFormat="1" applyFont="1" applyFill="1" applyBorder="1" applyAlignment="1">
      <alignment horizontal="center" vertical="center" wrapText="1"/>
    </xf>
    <xf numFmtId="173" fontId="71" fillId="13" borderId="35" xfId="0" applyNumberFormat="1" applyFont="1" applyFill="1" applyBorder="1" applyAlignment="1">
      <alignment horizontal="center" vertical="center"/>
    </xf>
    <xf numFmtId="176" fontId="72" fillId="0" borderId="0" xfId="0" applyNumberFormat="1" applyFont="1" applyFill="1" applyAlignment="1">
      <alignment horizontal="center" vertical="center" wrapText="1"/>
    </xf>
    <xf numFmtId="173" fontId="71" fillId="13" borderId="45" xfId="0" applyNumberFormat="1" applyFont="1" applyFill="1" applyBorder="1" applyAlignment="1">
      <alignment horizontal="center" vertical="center"/>
    </xf>
    <xf numFmtId="173" fontId="74" fillId="34" borderId="38" xfId="0" applyNumberFormat="1" applyFont="1" applyFill="1" applyBorder="1" applyAlignment="1">
      <alignment horizontal="center" vertical="center"/>
    </xf>
    <xf numFmtId="173" fontId="73" fillId="0" borderId="39" xfId="0" applyNumberFormat="1" applyFont="1" applyFill="1" applyBorder="1" applyAlignment="1">
      <alignment horizontal="center" vertical="center"/>
    </xf>
    <xf numFmtId="173" fontId="74" fillId="0" borderId="40" xfId="0" applyNumberFormat="1" applyFont="1" applyFill="1" applyBorder="1" applyAlignment="1">
      <alignment horizontal="center" vertical="center"/>
    </xf>
    <xf numFmtId="173" fontId="74" fillId="34" borderId="33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173" fontId="73" fillId="0" borderId="34" xfId="0" applyNumberFormat="1" applyFont="1" applyFill="1" applyBorder="1" applyAlignment="1">
      <alignment horizontal="center" vertical="center"/>
    </xf>
    <xf numFmtId="173" fontId="74" fillId="0" borderId="35" xfId="0" applyNumberFormat="1" applyFont="1" applyFill="1" applyBorder="1" applyAlignment="1">
      <alignment horizontal="center" vertical="center"/>
    </xf>
    <xf numFmtId="173" fontId="74" fillId="34" borderId="36" xfId="0" applyNumberFormat="1" applyFont="1" applyFill="1" applyBorder="1" applyAlignment="1">
      <alignment horizontal="center" vertical="center"/>
    </xf>
    <xf numFmtId="173" fontId="73" fillId="0" borderId="37" xfId="0" applyNumberFormat="1" applyFont="1" applyFill="1" applyBorder="1" applyAlignment="1">
      <alignment horizontal="center" vertical="center"/>
    </xf>
    <xf numFmtId="0" fontId="71" fillId="34" borderId="18" xfId="0" applyFont="1" applyFill="1" applyBorder="1" applyAlignment="1">
      <alignment vertical="center" wrapText="1"/>
    </xf>
    <xf numFmtId="0" fontId="6" fillId="0" borderId="46" xfId="57" applyFont="1" applyFill="1" applyBorder="1" applyAlignment="1">
      <alignment horizontal="center" vertical="center"/>
      <protection/>
    </xf>
    <xf numFmtId="0" fontId="6" fillId="0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174" fontId="7" fillId="0" borderId="24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vertical="center" wrapText="1"/>
    </xf>
    <xf numFmtId="174" fontId="7" fillId="0" borderId="47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2" fontId="72" fillId="0" borderId="24" xfId="0" applyNumberFormat="1" applyFont="1" applyFill="1" applyBorder="1" applyAlignment="1">
      <alignment horizontal="center" vertical="center" wrapText="1"/>
    </xf>
    <xf numFmtId="174" fontId="72" fillId="0" borderId="24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0" fontId="74" fillId="34" borderId="50" xfId="57" applyFont="1" applyFill="1" applyBorder="1" applyAlignment="1">
      <alignment horizontal="center" vertical="center"/>
      <protection/>
    </xf>
    <xf numFmtId="0" fontId="74" fillId="34" borderId="51" xfId="0" applyFont="1" applyFill="1" applyBorder="1" applyAlignment="1">
      <alignment horizontal="center" vertical="center" wrapText="1"/>
    </xf>
    <xf numFmtId="0" fontId="74" fillId="34" borderId="51" xfId="0" applyFont="1" applyFill="1" applyBorder="1" applyAlignment="1">
      <alignment horizontal="center" vertical="center"/>
    </xf>
    <xf numFmtId="0" fontId="74" fillId="34" borderId="51" xfId="0" applyFont="1" applyFill="1" applyBorder="1" applyAlignment="1">
      <alignment horizontal="left" vertical="center" wrapText="1"/>
    </xf>
    <xf numFmtId="2" fontId="74" fillId="34" borderId="51" xfId="0" applyNumberFormat="1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/>
    </xf>
    <xf numFmtId="0" fontId="73" fillId="0" borderId="24" xfId="0" applyFont="1" applyFill="1" applyBorder="1" applyAlignment="1">
      <alignment/>
    </xf>
    <xf numFmtId="0" fontId="73" fillId="0" borderId="24" xfId="0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74" fillId="0" borderId="50" xfId="57" applyFont="1" applyFill="1" applyBorder="1" applyAlignment="1">
      <alignment horizontal="center" vertical="center"/>
      <protection/>
    </xf>
    <xf numFmtId="0" fontId="74" fillId="0" borderId="51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/>
    </xf>
    <xf numFmtId="0" fontId="74" fillId="0" borderId="51" xfId="0" applyFont="1" applyFill="1" applyBorder="1" applyAlignment="1">
      <alignment horizontal="left" vertical="center" wrapText="1"/>
    </xf>
    <xf numFmtId="2" fontId="74" fillId="0" borderId="5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75" fillId="34" borderId="18" xfId="57" applyFont="1" applyFill="1" applyBorder="1" applyAlignment="1">
      <alignment horizontal="center" vertical="center" wrapText="1"/>
      <protection/>
    </xf>
    <xf numFmtId="0" fontId="75" fillId="34" borderId="18" xfId="57" applyFont="1" applyFill="1" applyBorder="1" applyAlignment="1">
      <alignment horizontal="left" vertical="center" wrapText="1"/>
      <protection/>
    </xf>
    <xf numFmtId="0" fontId="6" fillId="0" borderId="50" xfId="57" applyFont="1" applyFill="1" applyBorder="1" applyAlignment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75" fillId="0" borderId="51" xfId="57" applyFont="1" applyFill="1" applyBorder="1" applyAlignment="1">
      <alignment horizontal="center" vertical="center" wrapText="1"/>
      <protection/>
    </xf>
    <xf numFmtId="0" fontId="76" fillId="0" borderId="51" xfId="57" applyFont="1" applyFill="1" applyBorder="1" applyAlignment="1">
      <alignment horizontal="left" vertical="center" wrapText="1"/>
      <protection/>
    </xf>
    <xf numFmtId="0" fontId="75" fillId="0" borderId="51" xfId="57" applyFont="1" applyFill="1" applyBorder="1" applyAlignment="1">
      <alignment horizontal="center" vertical="center" wrapText="1"/>
      <protection/>
    </xf>
    <xf numFmtId="2" fontId="6" fillId="0" borderId="51" xfId="0" applyNumberFormat="1" applyFont="1" applyFill="1" applyBorder="1" applyAlignment="1">
      <alignment horizontal="center" vertical="center" wrapText="1"/>
    </xf>
    <xf numFmtId="2" fontId="72" fillId="0" borderId="51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76" fillId="0" borderId="24" xfId="57" applyFont="1" applyFill="1" applyBorder="1" applyAlignment="1">
      <alignment horizontal="center" vertical="center" wrapText="1"/>
      <protection/>
    </xf>
    <xf numFmtId="4" fontId="76" fillId="0" borderId="24" xfId="57" applyNumberFormat="1" applyFont="1" applyFill="1" applyBorder="1" applyAlignment="1">
      <alignment horizontal="left" vertical="center" wrapText="1"/>
      <protection/>
    </xf>
    <xf numFmtId="0" fontId="6" fillId="0" borderId="51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6" fillId="0" borderId="28" xfId="57" applyFont="1" applyFill="1" applyBorder="1" applyAlignment="1">
      <alignment horizontal="center" vertical="center" wrapText="1"/>
      <protection/>
    </xf>
    <xf numFmtId="0" fontId="76" fillId="0" borderId="28" xfId="57" applyFont="1" applyFill="1" applyBorder="1" applyAlignment="1">
      <alignment horizontal="left" vertical="center" wrapText="1"/>
      <protection/>
    </xf>
    <xf numFmtId="0" fontId="75" fillId="0" borderId="49" xfId="57" applyFont="1" applyFill="1" applyBorder="1" applyAlignment="1">
      <alignment horizontal="center" vertical="center" wrapText="1"/>
      <protection/>
    </xf>
    <xf numFmtId="0" fontId="75" fillId="34" borderId="18" xfId="57" applyNumberFormat="1" applyFont="1" applyFill="1" applyBorder="1" applyAlignment="1">
      <alignment horizontal="center" vertical="center" wrapText="1"/>
      <protection/>
    </xf>
    <xf numFmtId="4" fontId="75" fillId="34" borderId="18" xfId="57" applyNumberFormat="1" applyFont="1" applyFill="1" applyBorder="1" applyAlignment="1">
      <alignment horizontal="left" vertical="center" wrapText="1"/>
      <protection/>
    </xf>
    <xf numFmtId="0" fontId="75" fillId="0" borderId="51" xfId="57" applyNumberFormat="1" applyFont="1" applyFill="1" applyBorder="1" applyAlignment="1">
      <alignment horizontal="center" vertical="center" wrapText="1"/>
      <protection/>
    </xf>
    <xf numFmtId="0" fontId="77" fillId="0" borderId="51" xfId="57" applyFont="1" applyFill="1" applyBorder="1" applyAlignment="1">
      <alignment horizontal="left" vertical="center" wrapText="1"/>
      <protection/>
    </xf>
    <xf numFmtId="0" fontId="78" fillId="0" borderId="51" xfId="57" applyFont="1" applyFill="1" applyBorder="1" applyAlignment="1">
      <alignment horizontal="center" vertical="center" wrapText="1"/>
      <protection/>
    </xf>
    <xf numFmtId="0" fontId="76" fillId="0" borderId="24" xfId="57" applyNumberFormat="1" applyFont="1" applyFill="1" applyBorder="1" applyAlignment="1">
      <alignment horizontal="center" vertical="center" wrapText="1"/>
      <protection/>
    </xf>
    <xf numFmtId="4" fontId="77" fillId="0" borderId="24" xfId="57" applyNumberFormat="1" applyFont="1" applyFill="1" applyBorder="1" applyAlignment="1">
      <alignment horizontal="left" vertical="center" wrapText="1"/>
      <protection/>
    </xf>
    <xf numFmtId="174" fontId="72" fillId="0" borderId="24" xfId="0" applyNumberFormat="1" applyFont="1" applyFill="1" applyBorder="1" applyAlignment="1">
      <alignment horizontal="center"/>
    </xf>
    <xf numFmtId="0" fontId="76" fillId="0" borderId="28" xfId="57" applyNumberFormat="1" applyFont="1" applyFill="1" applyBorder="1" applyAlignment="1">
      <alignment horizontal="center" vertical="center" wrapText="1"/>
      <protection/>
    </xf>
    <xf numFmtId="4" fontId="77" fillId="0" borderId="28" xfId="57" applyNumberFormat="1" applyFont="1" applyFill="1" applyBorder="1" applyAlignment="1">
      <alignment horizontal="left" vertical="center" wrapText="1"/>
      <protection/>
    </xf>
    <xf numFmtId="4" fontId="75" fillId="34" borderId="18" xfId="57" applyNumberFormat="1" applyFont="1" applyFill="1" applyBorder="1" applyAlignment="1">
      <alignment horizontal="center" vertical="center" wrapText="1"/>
      <protection/>
    </xf>
    <xf numFmtId="4" fontId="78" fillId="34" borderId="18" xfId="57" applyNumberFormat="1" applyFont="1" applyFill="1" applyBorder="1" applyAlignment="1">
      <alignment horizontal="left" vertical="center" wrapText="1"/>
      <protection/>
    </xf>
    <xf numFmtId="0" fontId="78" fillId="34" borderId="18" xfId="57" applyFont="1" applyFill="1" applyBorder="1" applyAlignment="1">
      <alignment horizontal="center" vertical="center" wrapText="1"/>
      <protection/>
    </xf>
    <xf numFmtId="4" fontId="75" fillId="0" borderId="51" xfId="57" applyNumberFormat="1" applyFont="1" applyFill="1" applyBorder="1" applyAlignment="1">
      <alignment horizontal="center" vertical="center" wrapText="1"/>
      <protection/>
    </xf>
    <xf numFmtId="4" fontId="76" fillId="0" borderId="24" xfId="57" applyNumberFormat="1" applyFont="1" applyFill="1" applyBorder="1" applyAlignment="1">
      <alignment horizontal="center" vertical="center" wrapText="1"/>
      <protection/>
    </xf>
    <xf numFmtId="4" fontId="76" fillId="0" borderId="26" xfId="57" applyNumberFormat="1" applyFont="1" applyFill="1" applyBorder="1" applyAlignment="1">
      <alignment horizontal="center" vertical="center" wrapText="1"/>
      <protection/>
    </xf>
    <xf numFmtId="4" fontId="77" fillId="0" borderId="26" xfId="57" applyNumberFormat="1" applyFont="1" applyFill="1" applyBorder="1" applyAlignment="1">
      <alignment horizontal="left" vertical="center" wrapText="1"/>
      <protection/>
    </xf>
    <xf numFmtId="0" fontId="78" fillId="34" borderId="18" xfId="57" applyFont="1" applyFill="1" applyBorder="1" applyAlignment="1">
      <alignment vertical="center" wrapText="1"/>
      <protection/>
    </xf>
    <xf numFmtId="0" fontId="77" fillId="0" borderId="24" xfId="57" applyFont="1" applyFill="1" applyBorder="1" applyAlignment="1">
      <alignment horizontal="left" vertical="center" wrapText="1"/>
      <protection/>
    </xf>
    <xf numFmtId="0" fontId="6" fillId="0" borderId="26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4" borderId="50" xfId="57" applyFont="1" applyFill="1" applyBorder="1" applyAlignment="1">
      <alignment horizontal="center" vertical="center"/>
      <protection/>
    </xf>
    <xf numFmtId="0" fontId="6" fillId="34" borderId="5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173" fontId="7" fillId="0" borderId="52" xfId="0" applyNumberFormat="1" applyFont="1" applyFill="1" applyBorder="1" applyAlignment="1">
      <alignment horizontal="center" vertical="center"/>
    </xf>
    <xf numFmtId="173" fontId="6" fillId="0" borderId="52" xfId="0" applyNumberFormat="1" applyFont="1" applyFill="1" applyBorder="1" applyAlignment="1">
      <alignment horizontal="center" vertical="center"/>
    </xf>
    <xf numFmtId="173" fontId="7" fillId="0" borderId="39" xfId="0" applyNumberFormat="1" applyFont="1" applyFill="1" applyBorder="1" applyAlignment="1">
      <alignment horizontal="center" vertical="center" wrapText="1"/>
    </xf>
    <xf numFmtId="173" fontId="7" fillId="0" borderId="41" xfId="0" applyNumberFormat="1" applyFont="1" applyFill="1" applyBorder="1" applyAlignment="1">
      <alignment horizontal="center" vertical="center" wrapText="1"/>
    </xf>
    <xf numFmtId="173" fontId="72" fillId="0" borderId="41" xfId="0" applyNumberFormat="1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/>
    </xf>
    <xf numFmtId="173" fontId="5" fillId="0" borderId="39" xfId="0" applyNumberFormat="1" applyFont="1" applyFill="1" applyBorder="1" applyAlignment="1">
      <alignment horizontal="center"/>
    </xf>
    <xf numFmtId="0" fontId="72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173" fontId="74" fillId="34" borderId="53" xfId="0" applyNumberFormat="1" applyFont="1" applyFill="1" applyBorder="1" applyAlignment="1">
      <alignment horizontal="center" vertical="center"/>
    </xf>
    <xf numFmtId="174" fontId="73" fillId="0" borderId="24" xfId="0" applyNumberFormat="1" applyFont="1" applyFill="1" applyBorder="1" applyAlignment="1">
      <alignment horizontal="center"/>
    </xf>
    <xf numFmtId="173" fontId="73" fillId="0" borderId="39" xfId="0" applyNumberFormat="1" applyFont="1" applyFill="1" applyBorder="1" applyAlignment="1">
      <alignment horizontal="center"/>
    </xf>
    <xf numFmtId="173" fontId="74" fillId="13" borderId="53" xfId="0" applyNumberFormat="1" applyFont="1" applyFill="1" applyBorder="1" applyAlignment="1">
      <alignment horizontal="center" vertical="center"/>
    </xf>
    <xf numFmtId="174" fontId="5" fillId="0" borderId="24" xfId="0" applyNumberFormat="1" applyFont="1" applyFill="1" applyBorder="1" applyAlignment="1">
      <alignment horizontal="center"/>
    </xf>
    <xf numFmtId="173" fontId="4" fillId="13" borderId="40" xfId="0" applyNumberFormat="1" applyFont="1" applyFill="1" applyBorder="1" applyAlignment="1">
      <alignment horizontal="center"/>
    </xf>
    <xf numFmtId="173" fontId="7" fillId="0" borderId="53" xfId="0" applyNumberFormat="1" applyFont="1" applyFill="1" applyBorder="1" applyAlignment="1">
      <alignment horizontal="center" vertical="center"/>
    </xf>
    <xf numFmtId="173" fontId="7" fillId="0" borderId="53" xfId="0" applyNumberFormat="1" applyFont="1" applyFill="1" applyBorder="1" applyAlignment="1">
      <alignment horizontal="center" vertical="center" wrapText="1"/>
    </xf>
    <xf numFmtId="173" fontId="6" fillId="13" borderId="54" xfId="0" applyNumberFormat="1" applyFont="1" applyFill="1" applyBorder="1" applyAlignment="1">
      <alignment horizontal="center" vertical="center" wrapText="1"/>
    </xf>
    <xf numFmtId="2" fontId="72" fillId="0" borderId="51" xfId="0" applyNumberFormat="1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173" fontId="6" fillId="13" borderId="52" xfId="0" applyNumberFormat="1" applyFont="1" applyFill="1" applyBorder="1" applyAlignment="1">
      <alignment horizontal="center" vertical="center" wrapText="1"/>
    </xf>
    <xf numFmtId="173" fontId="6" fillId="13" borderId="4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173" fontId="6" fillId="13" borderId="52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172" fontId="79" fillId="34" borderId="18" xfId="67" applyNumberFormat="1" applyFont="1" applyFill="1" applyBorder="1" applyAlignment="1" applyProtection="1">
      <alignment horizontal="center" vertical="center"/>
      <protection/>
    </xf>
    <xf numFmtId="172" fontId="78" fillId="34" borderId="18" xfId="67" applyNumberFormat="1" applyFont="1" applyFill="1" applyBorder="1" applyAlignment="1" applyProtection="1">
      <alignment vertical="center" wrapText="1"/>
      <protection/>
    </xf>
    <xf numFmtId="172" fontId="78" fillId="34" borderId="18" xfId="67" applyNumberFormat="1" applyFont="1" applyFill="1" applyBorder="1" applyAlignment="1" applyProtection="1">
      <alignment horizontal="center" vertical="center"/>
      <protection/>
    </xf>
    <xf numFmtId="172" fontId="79" fillId="0" borderId="24" xfId="67" applyNumberFormat="1" applyFont="1" applyBorder="1" applyAlignment="1" applyProtection="1">
      <alignment horizontal="center" vertical="center"/>
      <protection/>
    </xf>
    <xf numFmtId="172" fontId="77" fillId="0" borderId="24" xfId="67" applyNumberFormat="1" applyFont="1" applyBorder="1" applyAlignment="1" applyProtection="1">
      <alignment vertical="center" wrapText="1"/>
      <protection/>
    </xf>
    <xf numFmtId="172" fontId="78" fillId="0" borderId="24" xfId="67" applyNumberFormat="1" applyFont="1" applyBorder="1" applyAlignment="1" applyProtection="1">
      <alignment horizontal="center" vertical="center"/>
      <protection/>
    </xf>
    <xf numFmtId="172" fontId="79" fillId="0" borderId="28" xfId="67" applyNumberFormat="1" applyFont="1" applyBorder="1" applyAlignment="1" applyProtection="1">
      <alignment horizontal="center" vertical="center"/>
      <protection/>
    </xf>
    <xf numFmtId="172" fontId="78" fillId="0" borderId="28" xfId="67" applyNumberFormat="1" applyFont="1" applyBorder="1" applyAlignment="1" applyProtection="1">
      <alignment vertical="center" wrapText="1"/>
      <protection/>
    </xf>
    <xf numFmtId="172" fontId="78" fillId="0" borderId="28" xfId="67" applyNumberFormat="1" applyFont="1" applyBorder="1" applyAlignment="1" applyProtection="1">
      <alignment horizontal="center" vertical="center"/>
      <protection/>
    </xf>
    <xf numFmtId="172" fontId="79" fillId="34" borderId="18" xfId="67" applyNumberFormat="1" applyFont="1" applyFill="1" applyBorder="1" applyAlignment="1" applyProtection="1">
      <alignment horizontal="left" vertical="center"/>
      <protection/>
    </xf>
    <xf numFmtId="172" fontId="79" fillId="0" borderId="24" xfId="67" applyNumberFormat="1" applyFont="1" applyBorder="1" applyAlignment="1" applyProtection="1">
      <alignment horizontal="left" vertical="center"/>
      <protection/>
    </xf>
    <xf numFmtId="172" fontId="79" fillId="0" borderId="28" xfId="67" applyNumberFormat="1" applyFont="1" applyBorder="1" applyAlignment="1" applyProtection="1">
      <alignment horizontal="left" vertical="center"/>
      <protection/>
    </xf>
    <xf numFmtId="172" fontId="79" fillId="34" borderId="18" xfId="67" applyNumberFormat="1" applyFont="1" applyFill="1" applyBorder="1" applyAlignment="1" applyProtection="1">
      <alignment vertical="center" wrapText="1"/>
      <protection/>
    </xf>
    <xf numFmtId="0" fontId="6" fillId="33" borderId="5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2" fontId="6" fillId="34" borderId="24" xfId="0" applyNumberFormat="1" applyFont="1" applyFill="1" applyBorder="1" applyAlignment="1">
      <alignment horizontal="center" vertical="center" wrapText="1"/>
    </xf>
    <xf numFmtId="174" fontId="5" fillId="0" borderId="24" xfId="0" applyNumberFormat="1" applyFont="1" applyFill="1" applyBorder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2" fontId="73" fillId="0" borderId="0" xfId="0" applyNumberFormat="1" applyFont="1" applyFill="1" applyBorder="1" applyAlignment="1">
      <alignment horizontal="center" vertical="center" wrapText="1"/>
    </xf>
    <xf numFmtId="0" fontId="74" fillId="33" borderId="32" xfId="0" applyFont="1" applyFill="1" applyBorder="1" applyAlignment="1">
      <alignment horizontal="center" vertical="center" wrapText="1"/>
    </xf>
    <xf numFmtId="0" fontId="73" fillId="33" borderId="30" xfId="0" applyFont="1" applyFill="1" applyBorder="1" applyAlignment="1">
      <alignment horizontal="center" vertical="center" wrapText="1"/>
    </xf>
    <xf numFmtId="0" fontId="74" fillId="33" borderId="30" xfId="0" applyFont="1" applyFill="1" applyBorder="1" applyAlignment="1">
      <alignment horizontal="center" vertical="center" wrapText="1"/>
    </xf>
    <xf numFmtId="0" fontId="74" fillId="33" borderId="30" xfId="0" applyFont="1" applyFill="1" applyBorder="1" applyAlignment="1">
      <alignment vertical="center" wrapText="1"/>
    </xf>
    <xf numFmtId="0" fontId="74" fillId="34" borderId="56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176" fontId="73" fillId="0" borderId="15" xfId="0" applyNumberFormat="1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 wrapText="1"/>
    </xf>
    <xf numFmtId="1" fontId="74" fillId="0" borderId="13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1" fontId="74" fillId="0" borderId="26" xfId="0" applyNumberFormat="1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4" fillId="0" borderId="26" xfId="0" applyFont="1" applyFill="1" applyBorder="1" applyAlignment="1">
      <alignment horizontal="center" vertical="center" wrapText="1"/>
    </xf>
    <xf numFmtId="2" fontId="73" fillId="0" borderId="26" xfId="0" applyNumberFormat="1" applyFont="1" applyFill="1" applyBorder="1" applyAlignment="1">
      <alignment horizontal="center" vertical="center" wrapText="1"/>
    </xf>
    <xf numFmtId="0" fontId="74" fillId="34" borderId="24" xfId="0" applyFont="1" applyFill="1" applyBorder="1" applyAlignment="1">
      <alignment horizontal="center" vertical="center" wrapText="1"/>
    </xf>
    <xf numFmtId="0" fontId="74" fillId="34" borderId="18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left" vertical="center" wrapText="1"/>
    </xf>
    <xf numFmtId="0" fontId="73" fillId="0" borderId="28" xfId="0" applyFont="1" applyFill="1" applyBorder="1" applyAlignment="1">
      <alignment horizontal="left" vertical="center" wrapText="1"/>
    </xf>
    <xf numFmtId="0" fontId="74" fillId="0" borderId="28" xfId="0" applyFont="1" applyFill="1" applyBorder="1" applyAlignment="1">
      <alignment horizontal="center" vertical="center" wrapText="1"/>
    </xf>
    <xf numFmtId="4" fontId="73" fillId="0" borderId="0" xfId="0" applyNumberFormat="1" applyFont="1" applyFill="1" applyAlignment="1">
      <alignment horizontal="center"/>
    </xf>
    <xf numFmtId="176" fontId="73" fillId="0" borderId="13" xfId="0" applyNumberFormat="1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1" fontId="74" fillId="34" borderId="13" xfId="0" applyNumberFormat="1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left" vertical="center" wrapText="1"/>
    </xf>
    <xf numFmtId="2" fontId="74" fillId="34" borderId="13" xfId="0" applyNumberFormat="1" applyFont="1" applyFill="1" applyBorder="1" applyAlignment="1">
      <alignment horizontal="center" vertical="center" wrapText="1"/>
    </xf>
    <xf numFmtId="173" fontId="6" fillId="0" borderId="39" xfId="0" applyNumberFormat="1" applyFont="1" applyFill="1" applyBorder="1" applyAlignment="1">
      <alignment horizontal="center" vertical="center"/>
    </xf>
    <xf numFmtId="173" fontId="6" fillId="34" borderId="39" xfId="0" applyNumberFormat="1" applyFont="1" applyFill="1" applyBorder="1" applyAlignment="1">
      <alignment horizontal="center" vertical="center"/>
    </xf>
    <xf numFmtId="173" fontId="6" fillId="19" borderId="40" xfId="0" applyNumberFormat="1" applyFont="1" applyFill="1" applyBorder="1" applyAlignment="1">
      <alignment horizontal="center" vertical="center"/>
    </xf>
    <xf numFmtId="173" fontId="74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173" fontId="74" fillId="33" borderId="42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173" fontId="74" fillId="0" borderId="42" xfId="0" applyNumberFormat="1" applyFont="1" applyFill="1" applyBorder="1" applyAlignment="1">
      <alignment horizontal="center" vertical="center"/>
    </xf>
    <xf numFmtId="173" fontId="73" fillId="0" borderId="37" xfId="0" applyNumberFormat="1" applyFont="1" applyFill="1" applyBorder="1" applyAlignment="1">
      <alignment horizontal="center" vertical="center"/>
    </xf>
    <xf numFmtId="173" fontId="74" fillId="34" borderId="11" xfId="0" applyNumberFormat="1" applyFont="1" applyFill="1" applyBorder="1" applyAlignment="1">
      <alignment horizontal="center" vertical="center"/>
    </xf>
    <xf numFmtId="173" fontId="73" fillId="0" borderId="13" xfId="0" applyNumberFormat="1" applyFont="1" applyFill="1" applyBorder="1" applyAlignment="1">
      <alignment horizontal="center" vertical="center"/>
    </xf>
    <xf numFmtId="173" fontId="74" fillId="0" borderId="13" xfId="0" applyNumberFormat="1" applyFont="1" applyFill="1" applyBorder="1" applyAlignment="1">
      <alignment horizontal="center" vertical="center"/>
    </xf>
    <xf numFmtId="173" fontId="74" fillId="34" borderId="13" xfId="0" applyNumberFormat="1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2" fontId="73" fillId="0" borderId="22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/>
    </xf>
    <xf numFmtId="0" fontId="73" fillId="34" borderId="18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left" vertical="center" wrapText="1"/>
    </xf>
    <xf numFmtId="0" fontId="74" fillId="34" borderId="57" xfId="0" applyFont="1" applyFill="1" applyBorder="1" applyAlignment="1">
      <alignment wrapText="1"/>
    </xf>
    <xf numFmtId="0" fontId="73" fillId="34" borderId="17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1" fontId="74" fillId="0" borderId="24" xfId="0" applyNumberFormat="1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left" vertical="center" wrapText="1"/>
    </xf>
    <xf numFmtId="2" fontId="74" fillId="0" borderId="24" xfId="0" applyNumberFormat="1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left" vertical="center" wrapText="1"/>
    </xf>
    <xf numFmtId="2" fontId="73" fillId="0" borderId="24" xfId="0" applyNumberFormat="1" applyFont="1" applyFill="1" applyBorder="1" applyAlignment="1">
      <alignment horizontal="center" vertical="center" wrapText="1"/>
    </xf>
    <xf numFmtId="1" fontId="74" fillId="0" borderId="24" xfId="0" applyNumberFormat="1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/>
    </xf>
    <xf numFmtId="173" fontId="74" fillId="0" borderId="22" xfId="0" applyNumberFormat="1" applyFont="1" applyFill="1" applyBorder="1" applyAlignment="1">
      <alignment horizontal="center" vertical="center"/>
    </xf>
    <xf numFmtId="173" fontId="74" fillId="0" borderId="24" xfId="0" applyNumberFormat="1" applyFont="1" applyFill="1" applyBorder="1" applyAlignment="1">
      <alignment horizontal="center" vertical="center" wrapText="1"/>
    </xf>
    <xf numFmtId="173" fontId="74" fillId="0" borderId="24" xfId="0" applyNumberFormat="1" applyFont="1" applyFill="1" applyBorder="1" applyAlignment="1">
      <alignment horizontal="center" vertical="center"/>
    </xf>
    <xf numFmtId="176" fontId="73" fillId="0" borderId="24" xfId="0" applyNumberFormat="1" applyFont="1" applyFill="1" applyBorder="1" applyAlignment="1">
      <alignment horizontal="center" vertical="center" wrapText="1"/>
    </xf>
    <xf numFmtId="173" fontId="73" fillId="0" borderId="24" xfId="0" applyNumberFormat="1" applyFont="1" applyFill="1" applyBorder="1" applyAlignment="1">
      <alignment horizontal="center" vertical="center"/>
    </xf>
    <xf numFmtId="173" fontId="74" fillId="0" borderId="24" xfId="0" applyNumberFormat="1" applyFont="1" applyFill="1" applyBorder="1" applyAlignment="1">
      <alignment horizontal="center" vertical="center"/>
    </xf>
    <xf numFmtId="0" fontId="73" fillId="0" borderId="24" xfId="0" applyNumberFormat="1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/>
    </xf>
    <xf numFmtId="0" fontId="74" fillId="0" borderId="24" xfId="57" applyFont="1" applyFill="1" applyBorder="1" applyAlignment="1">
      <alignment horizontal="center" vertical="center" wrapText="1"/>
      <protection/>
    </xf>
    <xf numFmtId="0" fontId="74" fillId="0" borderId="24" xfId="57" applyFont="1" applyFill="1" applyBorder="1" applyAlignment="1">
      <alignment horizontal="left" vertical="center" wrapText="1"/>
      <protection/>
    </xf>
    <xf numFmtId="0" fontId="74" fillId="0" borderId="24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left" vertical="center" wrapText="1"/>
    </xf>
    <xf numFmtId="2" fontId="73" fillId="0" borderId="11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73" fillId="0" borderId="24" xfId="0" applyNumberFormat="1" applyFont="1" applyFill="1" applyBorder="1" applyAlignment="1">
      <alignment horizontal="center" vertical="center" wrapText="1"/>
    </xf>
    <xf numFmtId="176" fontId="73" fillId="0" borderId="11" xfId="0" applyNumberFormat="1" applyFont="1" applyFill="1" applyBorder="1" applyAlignment="1">
      <alignment horizontal="center" vertical="center" wrapText="1"/>
    </xf>
    <xf numFmtId="173" fontId="74" fillId="0" borderId="11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173" fontId="7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7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vertical="center"/>
    </xf>
    <xf numFmtId="0" fontId="81" fillId="35" borderId="58" xfId="0" applyFont="1" applyFill="1" applyBorder="1" applyAlignment="1">
      <alignment horizontal="center" vertical="center"/>
    </xf>
    <xf numFmtId="0" fontId="81" fillId="35" borderId="59" xfId="0" applyFont="1" applyFill="1" applyBorder="1" applyAlignment="1">
      <alignment horizontal="center" vertical="center"/>
    </xf>
    <xf numFmtId="0" fontId="81" fillId="35" borderId="60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left" vertical="center"/>
    </xf>
    <xf numFmtId="178" fontId="75" fillId="0" borderId="18" xfId="0" applyNumberFormat="1" applyFont="1" applyFill="1" applyBorder="1" applyAlignment="1">
      <alignment horizontal="center" vertical="center"/>
    </xf>
    <xf numFmtId="178" fontId="75" fillId="0" borderId="18" xfId="54" applyNumberFormat="1" applyFont="1" applyFill="1" applyBorder="1" applyAlignment="1" applyProtection="1">
      <alignment horizontal="center" vertical="center"/>
      <protection/>
    </xf>
    <xf numFmtId="178" fontId="75" fillId="0" borderId="38" xfId="54" applyNumberFormat="1" applyFont="1" applyFill="1" applyBorder="1" applyAlignment="1" applyProtection="1">
      <alignment horizontal="center" vertical="center"/>
      <protection/>
    </xf>
    <xf numFmtId="0" fontId="75" fillId="0" borderId="27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left" vertical="center"/>
    </xf>
    <xf numFmtId="10" fontId="76" fillId="0" borderId="28" xfId="54" applyNumberFormat="1" applyFont="1" applyBorder="1" applyAlignment="1" applyProtection="1">
      <alignment horizontal="center" vertical="center"/>
      <protection/>
    </xf>
    <xf numFmtId="10" fontId="76" fillId="0" borderId="28" xfId="54" applyNumberFormat="1" applyFont="1" applyBorder="1" applyAlignment="1">
      <alignment horizontal="center" vertical="center"/>
    </xf>
    <xf numFmtId="10" fontId="76" fillId="0" borderId="40" xfId="54" applyNumberFormat="1" applyFont="1" applyBorder="1" applyAlignment="1">
      <alignment horizontal="center" vertical="center"/>
    </xf>
    <xf numFmtId="178" fontId="76" fillId="0" borderId="18" xfId="54" applyNumberFormat="1" applyFont="1" applyFill="1" applyBorder="1" applyAlignment="1" applyProtection="1">
      <alignment horizontal="center" vertical="center"/>
      <protection/>
    </xf>
    <xf numFmtId="178" fontId="76" fillId="0" borderId="38" xfId="54" applyNumberFormat="1" applyFont="1" applyFill="1" applyBorder="1" applyAlignment="1" applyProtection="1">
      <alignment horizontal="center" vertical="center"/>
      <protection/>
    </xf>
    <xf numFmtId="178" fontId="76" fillId="0" borderId="18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5" fillId="36" borderId="61" xfId="0" applyFont="1" applyFill="1" applyBorder="1" applyAlignment="1">
      <alignment horizontal="center" vertical="center"/>
    </xf>
    <xf numFmtId="179" fontId="75" fillId="37" borderId="62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176" fontId="75" fillId="0" borderId="0" xfId="0" applyNumberFormat="1" applyFont="1" applyFill="1" applyBorder="1" applyAlignment="1">
      <alignment horizontal="center" vertical="center"/>
    </xf>
    <xf numFmtId="176" fontId="75" fillId="37" borderId="18" xfId="0" applyNumberFormat="1" applyFont="1" applyFill="1" applyBorder="1" applyAlignment="1">
      <alignment horizontal="center" vertical="center"/>
    </xf>
    <xf numFmtId="176" fontId="75" fillId="37" borderId="38" xfId="0" applyNumberFormat="1" applyFont="1" applyFill="1" applyBorder="1" applyAlignment="1">
      <alignment horizontal="center" vertical="center"/>
    </xf>
    <xf numFmtId="10" fontId="76" fillId="0" borderId="24" xfId="54" applyNumberFormat="1" applyFont="1" applyBorder="1" applyAlignment="1" applyProtection="1">
      <alignment horizontal="center" vertical="center"/>
      <protection/>
    </xf>
    <xf numFmtId="10" fontId="76" fillId="0" borderId="39" xfId="54" applyNumberFormat="1" applyFont="1" applyBorder="1" applyAlignment="1" applyProtection="1">
      <alignment horizontal="center" vertical="center"/>
      <protection/>
    </xf>
    <xf numFmtId="4" fontId="76" fillId="0" borderId="24" xfId="0" applyNumberFormat="1" applyFont="1" applyFill="1" applyBorder="1" applyAlignment="1">
      <alignment horizontal="center" vertical="center"/>
    </xf>
    <xf numFmtId="4" fontId="76" fillId="0" borderId="39" xfId="0" applyNumberFormat="1" applyFont="1" applyFill="1" applyBorder="1" applyAlignment="1">
      <alignment horizontal="center" vertical="center"/>
    </xf>
    <xf numFmtId="10" fontId="76" fillId="0" borderId="40" xfId="54" applyNumberFormat="1" applyFont="1" applyBorder="1" applyAlignment="1" applyProtection="1">
      <alignment horizontal="center" vertical="center"/>
      <protection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center"/>
    </xf>
    <xf numFmtId="10" fontId="76" fillId="0" borderId="0" xfId="54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3" fillId="38" borderId="13" xfId="57" applyFont="1" applyFill="1" applyBorder="1" applyAlignment="1">
      <alignment horizontal="center" vertical="center" wrapText="1"/>
      <protection/>
    </xf>
    <xf numFmtId="0" fontId="13" fillId="38" borderId="63" xfId="57" applyFont="1" applyFill="1" applyBorder="1" applyAlignment="1">
      <alignment horizontal="center" vertical="center" wrapText="1"/>
      <protection/>
    </xf>
    <xf numFmtId="0" fontId="13" fillId="38" borderId="22" xfId="57" applyFont="1" applyFill="1" applyBorder="1" applyAlignment="1">
      <alignment horizontal="center" vertical="center"/>
      <protection/>
    </xf>
    <xf numFmtId="0" fontId="13" fillId="38" borderId="13" xfId="57" applyFont="1" applyFill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left" vertical="center" wrapText="1"/>
      <protection/>
    </xf>
    <xf numFmtId="180" fontId="9" fillId="0" borderId="13" xfId="57" applyNumberFormat="1" applyFont="1" applyFill="1" applyBorder="1" applyAlignment="1">
      <alignment horizontal="center" vertical="center" wrapText="1"/>
      <protection/>
    </xf>
    <xf numFmtId="180" fontId="9" fillId="0" borderId="13" xfId="57" applyNumberFormat="1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180" fontId="13" fillId="38" borderId="11" xfId="57" applyNumberFormat="1" applyFont="1" applyFill="1" applyBorder="1" applyAlignment="1">
      <alignment horizontal="center" vertical="center" wrapText="1"/>
      <protection/>
    </xf>
    <xf numFmtId="0" fontId="13" fillId="0" borderId="0" xfId="57" applyFont="1" applyBorder="1" applyAlignment="1">
      <alignment/>
      <protection/>
    </xf>
    <xf numFmtId="0" fontId="13" fillId="0" borderId="0" xfId="57" applyFont="1" applyBorder="1" applyAlignment="1">
      <alignment horizontal="center"/>
      <protection/>
    </xf>
    <xf numFmtId="180" fontId="13" fillId="0" borderId="0" xfId="57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173" fontId="83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0" fontId="71" fillId="34" borderId="24" xfId="57" applyFont="1" applyFill="1" applyBorder="1" applyAlignment="1">
      <alignment horizontal="center" vertical="center" wrapText="1"/>
      <protection/>
    </xf>
    <xf numFmtId="0" fontId="71" fillId="34" borderId="24" xfId="57" applyFont="1" applyFill="1" applyBorder="1" applyAlignment="1">
      <alignment horizontal="left" vertical="center" wrapText="1"/>
      <protection/>
    </xf>
    <xf numFmtId="0" fontId="71" fillId="0" borderId="23" xfId="0" applyFont="1" applyFill="1" applyBorder="1" applyAlignment="1">
      <alignment horizontal="center"/>
    </xf>
    <xf numFmtId="0" fontId="72" fillId="0" borderId="24" xfId="0" applyFont="1" applyFill="1" applyBorder="1" applyAlignment="1">
      <alignment/>
    </xf>
    <xf numFmtId="0" fontId="72" fillId="0" borderId="24" xfId="57" applyFont="1" applyFill="1" applyBorder="1" applyAlignment="1">
      <alignment horizontal="left" vertical="center" wrapText="1"/>
      <protection/>
    </xf>
    <xf numFmtId="2" fontId="72" fillId="0" borderId="24" xfId="0" applyNumberFormat="1" applyFont="1" applyFill="1" applyBorder="1" applyAlignment="1">
      <alignment horizontal="center" vertical="center" wrapText="1"/>
    </xf>
    <xf numFmtId="2" fontId="71" fillId="0" borderId="24" xfId="0" applyNumberFormat="1" applyFont="1" applyFill="1" applyBorder="1" applyAlignment="1">
      <alignment horizontal="center" vertical="center" wrapText="1"/>
    </xf>
    <xf numFmtId="0" fontId="71" fillId="0" borderId="24" xfId="57" applyFont="1" applyFill="1" applyBorder="1" applyAlignment="1">
      <alignment horizontal="center" vertical="center" wrapText="1"/>
      <protection/>
    </xf>
    <xf numFmtId="0" fontId="72" fillId="0" borderId="24" xfId="0" applyFont="1" applyFill="1" applyBorder="1" applyAlignment="1">
      <alignment/>
    </xf>
    <xf numFmtId="0" fontId="71" fillId="0" borderId="27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71" fillId="0" borderId="28" xfId="57" applyFont="1" applyFill="1" applyBorder="1" applyAlignment="1">
      <alignment horizontal="center" vertical="center" wrapText="1"/>
      <protection/>
    </xf>
    <xf numFmtId="0" fontId="72" fillId="0" borderId="28" xfId="0" applyFont="1" applyFill="1" applyBorder="1" applyAlignment="1">
      <alignment/>
    </xf>
    <xf numFmtId="2" fontId="72" fillId="0" borderId="28" xfId="0" applyNumberFormat="1" applyFont="1" applyFill="1" applyBorder="1" applyAlignment="1">
      <alignment horizontal="center" vertical="center" wrapText="1"/>
    </xf>
    <xf numFmtId="2" fontId="71" fillId="0" borderId="28" xfId="0" applyNumberFormat="1" applyFont="1" applyFill="1" applyBorder="1" applyAlignment="1">
      <alignment horizontal="center" vertical="center" wrapText="1"/>
    </xf>
    <xf numFmtId="1" fontId="71" fillId="34" borderId="24" xfId="0" applyNumberFormat="1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left" vertical="center" wrapText="1"/>
    </xf>
    <xf numFmtId="2" fontId="71" fillId="34" borderId="24" xfId="0" applyNumberFormat="1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/>
    </xf>
    <xf numFmtId="1" fontId="71" fillId="0" borderId="24" xfId="0" applyNumberFormat="1" applyFont="1" applyFill="1" applyBorder="1" applyAlignment="1">
      <alignment horizontal="center" vertical="center" wrapText="1"/>
    </xf>
    <xf numFmtId="0" fontId="71" fillId="0" borderId="24" xfId="57" applyFont="1" applyFill="1" applyBorder="1" applyAlignment="1">
      <alignment horizontal="center" vertical="center" wrapText="1"/>
      <protection/>
    </xf>
    <xf numFmtId="0" fontId="72" fillId="0" borderId="24" xfId="0" applyFont="1" applyFill="1" applyBorder="1" applyAlignment="1">
      <alignment horizontal="left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left" vertical="center" wrapText="1"/>
    </xf>
    <xf numFmtId="0" fontId="71" fillId="34" borderId="24" xfId="57" applyFont="1" applyFill="1" applyBorder="1" applyAlignment="1">
      <alignment vertical="center" wrapText="1"/>
      <protection/>
    </xf>
    <xf numFmtId="0" fontId="72" fillId="0" borderId="24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left" vertical="center"/>
    </xf>
    <xf numFmtId="2" fontId="72" fillId="0" borderId="24" xfId="0" applyNumberFormat="1" applyFont="1" applyFill="1" applyBorder="1" applyAlignment="1">
      <alignment horizontal="center" vertical="center"/>
    </xf>
    <xf numFmtId="2" fontId="71" fillId="34" borderId="23" xfId="0" applyNumberFormat="1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left" vertical="center"/>
    </xf>
    <xf numFmtId="2" fontId="72" fillId="0" borderId="28" xfId="0" applyNumberFormat="1" applyFont="1" applyFill="1" applyBorder="1" applyAlignment="1">
      <alignment horizontal="center" vertical="center"/>
    </xf>
    <xf numFmtId="0" fontId="71" fillId="34" borderId="23" xfId="57" applyFont="1" applyFill="1" applyBorder="1" applyAlignment="1">
      <alignment horizontal="center" vertical="center"/>
      <protection/>
    </xf>
    <xf numFmtId="174" fontId="72" fillId="0" borderId="24" xfId="0" applyNumberFormat="1" applyFont="1" applyFill="1" applyBorder="1" applyAlignment="1">
      <alignment horizontal="center" vertical="center" wrapText="1"/>
    </xf>
    <xf numFmtId="0" fontId="71" fillId="34" borderId="24" xfId="57" applyFont="1" applyFill="1" applyBorder="1" applyAlignment="1">
      <alignment horizontal="center" vertical="center"/>
      <protection/>
    </xf>
    <xf numFmtId="0" fontId="71" fillId="0" borderId="24" xfId="0" applyFont="1" applyFill="1" applyBorder="1" applyAlignment="1">
      <alignment horizontal="left" vertical="center" wrapText="1"/>
    </xf>
    <xf numFmtId="0" fontId="71" fillId="0" borderId="24" xfId="57" applyFont="1" applyFill="1" applyBorder="1" applyAlignment="1">
      <alignment horizontal="left" vertical="center" wrapText="1"/>
      <protection/>
    </xf>
    <xf numFmtId="2" fontId="71" fillId="0" borderId="24" xfId="0" applyNumberFormat="1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/>
    </xf>
    <xf numFmtId="173" fontId="72" fillId="0" borderId="0" xfId="0" applyNumberFormat="1" applyFont="1" applyFill="1" applyAlignment="1">
      <alignment horizontal="center"/>
    </xf>
    <xf numFmtId="173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71" fillId="34" borderId="39" xfId="0" applyNumberFormat="1" applyFont="1" applyFill="1" applyBorder="1" applyAlignment="1">
      <alignment horizontal="center" vertical="center" wrapText="1"/>
    </xf>
    <xf numFmtId="173" fontId="72" fillId="0" borderId="39" xfId="0" applyNumberFormat="1" applyFont="1" applyFill="1" applyBorder="1" applyAlignment="1">
      <alignment horizontal="center" vertical="center"/>
    </xf>
    <xf numFmtId="173" fontId="71" fillId="13" borderId="39" xfId="0" applyNumberFormat="1" applyFont="1" applyFill="1" applyBorder="1" applyAlignment="1">
      <alignment horizontal="center" vertical="center"/>
    </xf>
    <xf numFmtId="173" fontId="72" fillId="0" borderId="39" xfId="0" applyNumberFormat="1" applyFont="1" applyFill="1" applyBorder="1" applyAlignment="1">
      <alignment horizontal="center" vertical="center"/>
    </xf>
    <xf numFmtId="173" fontId="71" fillId="13" borderId="40" xfId="0" applyNumberFormat="1" applyFont="1" applyFill="1" applyBorder="1" applyAlignment="1">
      <alignment horizontal="center" vertical="center"/>
    </xf>
    <xf numFmtId="173" fontId="71" fillId="34" borderId="39" xfId="0" applyNumberFormat="1" applyFont="1" applyFill="1" applyBorder="1" applyAlignment="1">
      <alignment horizontal="center" vertical="center"/>
    </xf>
    <xf numFmtId="176" fontId="72" fillId="0" borderId="24" xfId="0" applyNumberFormat="1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34" borderId="24" xfId="57" applyFont="1" applyFill="1" applyBorder="1" applyAlignment="1">
      <alignment horizontal="left" vertical="center"/>
      <protection/>
    </xf>
    <xf numFmtId="0" fontId="72" fillId="0" borderId="24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left" vertical="center" wrapText="1"/>
    </xf>
    <xf numFmtId="2" fontId="72" fillId="0" borderId="24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left" vertical="center" wrapText="1"/>
    </xf>
    <xf numFmtId="2" fontId="72" fillId="0" borderId="26" xfId="0" applyNumberFormat="1" applyFont="1" applyFill="1" applyBorder="1" applyAlignment="1">
      <alignment horizontal="center" vertical="center" wrapText="1"/>
    </xf>
    <xf numFmtId="4" fontId="81" fillId="34" borderId="24" xfId="57" applyNumberFormat="1" applyFont="1" applyFill="1" applyBorder="1" applyAlignment="1">
      <alignment horizontal="center" vertical="center" wrapText="1"/>
      <protection/>
    </xf>
    <xf numFmtId="4" fontId="71" fillId="34" borderId="24" xfId="57" applyNumberFormat="1" applyFont="1" applyFill="1" applyBorder="1" applyAlignment="1">
      <alignment horizontal="left" vertical="center" wrapText="1"/>
      <protection/>
    </xf>
    <xf numFmtId="172" fontId="84" fillId="34" borderId="24" xfId="67" applyNumberFormat="1" applyFont="1" applyFill="1" applyBorder="1" applyAlignment="1" applyProtection="1">
      <alignment horizontal="center" vertical="center"/>
      <protection/>
    </xf>
    <xf numFmtId="172" fontId="71" fillId="34" borderId="24" xfId="67" applyNumberFormat="1" applyFont="1" applyFill="1" applyBorder="1" applyAlignment="1" applyProtection="1">
      <alignment vertical="center" wrapText="1"/>
      <protection/>
    </xf>
    <xf numFmtId="172" fontId="71" fillId="34" borderId="24" xfId="67" applyNumberFormat="1" applyFont="1" applyFill="1" applyBorder="1" applyAlignment="1" applyProtection="1">
      <alignment horizontal="center" vertical="center"/>
      <protection/>
    </xf>
    <xf numFmtId="172" fontId="71" fillId="34" borderId="24" xfId="67" applyNumberFormat="1" applyFont="1" applyFill="1" applyBorder="1" applyAlignment="1" applyProtection="1">
      <alignment horizontal="left" vertical="center" wrapText="1"/>
      <protection/>
    </xf>
    <xf numFmtId="0" fontId="71" fillId="34" borderId="24" xfId="67" applyNumberFormat="1" applyFont="1" applyFill="1" applyBorder="1" applyAlignment="1" applyProtection="1">
      <alignment horizontal="center" vertical="center"/>
      <protection/>
    </xf>
    <xf numFmtId="0" fontId="71" fillId="34" borderId="24" xfId="0" applyNumberFormat="1" applyFont="1" applyFill="1" applyBorder="1" applyAlignment="1">
      <alignment horizontal="center" vertical="center" wrapText="1"/>
    </xf>
    <xf numFmtId="0" fontId="72" fillId="0" borderId="24" xfId="0" applyNumberFormat="1" applyFont="1" applyFill="1" applyBorder="1" applyAlignment="1">
      <alignment horizontal="center" vertical="center" wrapText="1"/>
    </xf>
    <xf numFmtId="174" fontId="72" fillId="0" borderId="24" xfId="0" applyNumberFormat="1" applyFont="1" applyFill="1" applyBorder="1" applyAlignment="1">
      <alignment horizontal="center" vertical="center" wrapText="1"/>
    </xf>
    <xf numFmtId="174" fontId="71" fillId="34" borderId="24" xfId="0" applyNumberFormat="1" applyFont="1" applyFill="1" applyBorder="1" applyAlignment="1">
      <alignment horizontal="center" vertical="center" wrapText="1"/>
    </xf>
    <xf numFmtId="174" fontId="72" fillId="0" borderId="24" xfId="0" applyNumberFormat="1" applyFont="1" applyBorder="1" applyAlignment="1">
      <alignment horizontal="center" vertical="center"/>
    </xf>
    <xf numFmtId="0" fontId="71" fillId="33" borderId="50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/>
    </xf>
    <xf numFmtId="174" fontId="72" fillId="0" borderId="24" xfId="0" applyNumberFormat="1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vertical="center" wrapText="1"/>
    </xf>
    <xf numFmtId="0" fontId="71" fillId="0" borderId="23" xfId="57" applyFont="1" applyFill="1" applyBorder="1" applyAlignment="1">
      <alignment horizontal="center" vertical="center"/>
      <protection/>
    </xf>
    <xf numFmtId="173" fontId="71" fillId="13" borderId="39" xfId="0" applyNumberFormat="1" applyFont="1" applyFill="1" applyBorder="1" applyAlignment="1">
      <alignment horizontal="center" vertical="center"/>
    </xf>
    <xf numFmtId="176" fontId="72" fillId="0" borderId="24" xfId="0" applyNumberFormat="1" applyFont="1" applyFill="1" applyBorder="1" applyAlignment="1">
      <alignment horizontal="center" vertical="center" wrapText="1"/>
    </xf>
    <xf numFmtId="0" fontId="71" fillId="34" borderId="39" xfId="57" applyFont="1" applyFill="1" applyBorder="1" applyAlignment="1">
      <alignment horizontal="center" vertical="center"/>
      <protection/>
    </xf>
    <xf numFmtId="176" fontId="72" fillId="0" borderId="24" xfId="0" applyNumberFormat="1" applyFont="1" applyFill="1" applyBorder="1" applyAlignment="1">
      <alignment horizontal="center" vertical="center" wrapText="1"/>
    </xf>
    <xf numFmtId="173" fontId="71" fillId="0" borderId="39" xfId="0" applyNumberFormat="1" applyFont="1" applyFill="1" applyBorder="1" applyAlignment="1">
      <alignment horizontal="center" vertical="center"/>
    </xf>
    <xf numFmtId="176" fontId="72" fillId="0" borderId="26" xfId="0" applyNumberFormat="1" applyFont="1" applyFill="1" applyBorder="1" applyAlignment="1">
      <alignment horizontal="center" vertical="center" wrapText="1"/>
    </xf>
    <xf numFmtId="2" fontId="72" fillId="0" borderId="26" xfId="0" applyNumberFormat="1" applyFont="1" applyFill="1" applyBorder="1" applyAlignment="1">
      <alignment horizontal="center" vertical="center"/>
    </xf>
    <xf numFmtId="173" fontId="71" fillId="13" borderId="41" xfId="0" applyNumberFormat="1" applyFont="1" applyFill="1" applyBorder="1" applyAlignment="1">
      <alignment horizontal="center" vertical="center"/>
    </xf>
    <xf numFmtId="2" fontId="72" fillId="0" borderId="24" xfId="0" applyNumberFormat="1" applyFont="1" applyFill="1" applyBorder="1" applyAlignment="1">
      <alignment horizontal="center" vertical="center"/>
    </xf>
    <xf numFmtId="2" fontId="72" fillId="0" borderId="26" xfId="0" applyNumberFormat="1" applyFont="1" applyFill="1" applyBorder="1" applyAlignment="1">
      <alignment horizontal="center" vertical="center"/>
    </xf>
    <xf numFmtId="0" fontId="71" fillId="34" borderId="24" xfId="0" applyNumberFormat="1" applyFont="1" applyFill="1" applyBorder="1" applyAlignment="1">
      <alignment horizontal="center" vertical="center"/>
    </xf>
    <xf numFmtId="174" fontId="72" fillId="0" borderId="24" xfId="0" applyNumberFormat="1" applyFont="1" applyFill="1" applyBorder="1" applyAlignment="1">
      <alignment horizontal="center" vertical="center"/>
    </xf>
    <xf numFmtId="174" fontId="71" fillId="13" borderId="24" xfId="0" applyNumberFormat="1" applyFont="1" applyFill="1" applyBorder="1" applyAlignment="1">
      <alignment horizontal="center" vertical="center"/>
    </xf>
    <xf numFmtId="174" fontId="71" fillId="34" borderId="24" xfId="0" applyNumberFormat="1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vertical="center" wrapText="1"/>
    </xf>
    <xf numFmtId="0" fontId="72" fillId="0" borderId="24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horizontal="center"/>
    </xf>
    <xf numFmtId="0" fontId="72" fillId="0" borderId="24" xfId="0" applyFont="1" applyFill="1" applyBorder="1" applyAlignment="1">
      <alignment/>
    </xf>
    <xf numFmtId="0" fontId="71" fillId="0" borderId="24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/>
    </xf>
    <xf numFmtId="0" fontId="81" fillId="34" borderId="24" xfId="57" applyFont="1" applyFill="1" applyBorder="1" applyAlignment="1">
      <alignment horizontal="center" vertical="center" wrapText="1"/>
      <protection/>
    </xf>
    <xf numFmtId="0" fontId="81" fillId="34" borderId="24" xfId="57" applyFont="1" applyFill="1" applyBorder="1" applyAlignment="1">
      <alignment horizontal="left" vertical="center" wrapText="1"/>
      <protection/>
    </xf>
    <xf numFmtId="0" fontId="81" fillId="0" borderId="24" xfId="57" applyFont="1" applyFill="1" applyBorder="1" applyAlignment="1">
      <alignment horizontal="center" vertical="center" wrapText="1"/>
      <protection/>
    </xf>
    <xf numFmtId="0" fontId="85" fillId="0" borderId="24" xfId="57" applyFont="1" applyFill="1" applyBorder="1" applyAlignment="1">
      <alignment horizontal="left" vertical="center" wrapText="1"/>
      <protection/>
    </xf>
    <xf numFmtId="0" fontId="81" fillId="0" borderId="24" xfId="57" applyFont="1" applyFill="1" applyBorder="1" applyAlignment="1">
      <alignment horizontal="center" vertical="center" wrapText="1"/>
      <protection/>
    </xf>
    <xf numFmtId="0" fontId="85" fillId="0" borderId="24" xfId="57" applyFont="1" applyFill="1" applyBorder="1" applyAlignment="1">
      <alignment horizontal="center" vertical="center" wrapText="1"/>
      <protection/>
    </xf>
    <xf numFmtId="4" fontId="85" fillId="0" borderId="24" xfId="57" applyNumberFormat="1" applyFont="1" applyFill="1" applyBorder="1" applyAlignment="1">
      <alignment horizontal="left" vertical="center" wrapText="1"/>
      <protection/>
    </xf>
    <xf numFmtId="0" fontId="85" fillId="0" borderId="24" xfId="57" applyFont="1" applyFill="1" applyBorder="1" applyAlignment="1">
      <alignment horizontal="left" vertical="center" wrapText="1"/>
      <protection/>
    </xf>
    <xf numFmtId="0" fontId="81" fillId="34" borderId="24" xfId="57" applyNumberFormat="1" applyFont="1" applyFill="1" applyBorder="1" applyAlignment="1">
      <alignment horizontal="center" vertical="center" wrapText="1"/>
      <protection/>
    </xf>
    <xf numFmtId="4" fontId="81" fillId="34" borderId="24" xfId="57" applyNumberFormat="1" applyFont="1" applyFill="1" applyBorder="1" applyAlignment="1">
      <alignment horizontal="left" vertical="center" wrapText="1"/>
      <protection/>
    </xf>
    <xf numFmtId="0" fontId="81" fillId="0" borderId="24" xfId="57" applyNumberFormat="1" applyFont="1" applyFill="1" applyBorder="1" applyAlignment="1">
      <alignment horizontal="center" vertical="center" wrapText="1"/>
      <protection/>
    </xf>
    <xf numFmtId="0" fontId="72" fillId="0" borderId="24" xfId="57" applyFont="1" applyFill="1" applyBorder="1" applyAlignment="1">
      <alignment horizontal="left" vertical="center" wrapText="1"/>
      <protection/>
    </xf>
    <xf numFmtId="0" fontId="85" fillId="0" borderId="24" xfId="57" applyNumberFormat="1" applyFont="1" applyFill="1" applyBorder="1" applyAlignment="1">
      <alignment horizontal="center" vertical="center" wrapText="1"/>
      <protection/>
    </xf>
    <xf numFmtId="4" fontId="72" fillId="0" borderId="24" xfId="57" applyNumberFormat="1" applyFont="1" applyFill="1" applyBorder="1" applyAlignment="1">
      <alignment horizontal="left" vertical="center" wrapText="1"/>
      <protection/>
    </xf>
    <xf numFmtId="4" fontId="81" fillId="0" borderId="24" xfId="57" applyNumberFormat="1" applyFont="1" applyFill="1" applyBorder="1" applyAlignment="1">
      <alignment horizontal="center" vertical="center" wrapText="1"/>
      <protection/>
    </xf>
    <xf numFmtId="4" fontId="85" fillId="0" borderId="24" xfId="57" applyNumberFormat="1" applyFont="1" applyFill="1" applyBorder="1" applyAlignment="1">
      <alignment horizontal="center" vertical="center" wrapText="1"/>
      <protection/>
    </xf>
    <xf numFmtId="172" fontId="84" fillId="0" borderId="24" xfId="67" applyNumberFormat="1" applyFont="1" applyBorder="1" applyAlignment="1" applyProtection="1">
      <alignment horizontal="center" vertical="center"/>
      <protection/>
    </xf>
    <xf numFmtId="172" fontId="72" fillId="0" borderId="24" xfId="67" applyNumberFormat="1" applyFont="1" applyBorder="1" applyAlignment="1" applyProtection="1">
      <alignment vertical="center" wrapText="1"/>
      <protection/>
    </xf>
    <xf numFmtId="172" fontId="71" fillId="0" borderId="24" xfId="67" applyNumberFormat="1" applyFont="1" applyBorder="1" applyAlignment="1" applyProtection="1">
      <alignment horizontal="center" vertical="center"/>
      <protection/>
    </xf>
    <xf numFmtId="172" fontId="71" fillId="0" borderId="24" xfId="67" applyNumberFormat="1" applyFont="1" applyBorder="1" applyAlignment="1" applyProtection="1">
      <alignment vertical="center" wrapText="1"/>
      <protection/>
    </xf>
    <xf numFmtId="173" fontId="71" fillId="0" borderId="39" xfId="0" applyNumberFormat="1" applyFont="1" applyFill="1" applyBorder="1" applyAlignment="1">
      <alignment horizontal="center" vertical="center"/>
    </xf>
    <xf numFmtId="173" fontId="72" fillId="0" borderId="39" xfId="0" applyNumberFormat="1" applyFont="1" applyFill="1" applyBorder="1" applyAlignment="1">
      <alignment horizontal="center" vertical="center" wrapText="1"/>
    </xf>
    <xf numFmtId="173" fontId="72" fillId="0" borderId="39" xfId="0" applyNumberFormat="1" applyFont="1" applyFill="1" applyBorder="1" applyAlignment="1">
      <alignment horizontal="center"/>
    </xf>
    <xf numFmtId="173" fontId="72" fillId="0" borderId="39" xfId="0" applyNumberFormat="1" applyFont="1" applyFill="1" applyBorder="1" applyAlignment="1">
      <alignment horizontal="center"/>
    </xf>
    <xf numFmtId="173" fontId="71" fillId="13" borderId="39" xfId="0" applyNumberFormat="1" applyFont="1" applyFill="1" applyBorder="1" applyAlignment="1">
      <alignment horizontal="center"/>
    </xf>
    <xf numFmtId="173" fontId="71" fillId="13" borderId="39" xfId="0" applyNumberFormat="1" applyFont="1" applyFill="1" applyBorder="1" applyAlignment="1">
      <alignment horizontal="center" vertical="center" wrapText="1"/>
    </xf>
    <xf numFmtId="173" fontId="71" fillId="13" borderId="40" xfId="0" applyNumberFormat="1" applyFont="1" applyFill="1" applyBorder="1" applyAlignment="1">
      <alignment horizontal="center" vertical="center" wrapText="1"/>
    </xf>
    <xf numFmtId="172" fontId="84" fillId="34" borderId="24" xfId="67" applyNumberFormat="1" applyFont="1" applyFill="1" applyBorder="1" applyAlignment="1" applyProtection="1">
      <alignment horizontal="left" vertical="center"/>
      <protection/>
    </xf>
    <xf numFmtId="172" fontId="84" fillId="0" borderId="24" xfId="67" applyNumberFormat="1" applyFont="1" applyBorder="1" applyAlignment="1" applyProtection="1">
      <alignment horizontal="left" vertical="center"/>
      <protection/>
    </xf>
    <xf numFmtId="172" fontId="84" fillId="34" borderId="24" xfId="67" applyNumberFormat="1" applyFont="1" applyFill="1" applyBorder="1" applyAlignment="1" applyProtection="1">
      <alignment vertical="center" wrapText="1"/>
      <protection/>
    </xf>
    <xf numFmtId="2" fontId="72" fillId="0" borderId="28" xfId="0" applyNumberFormat="1" applyFont="1" applyFill="1" applyBorder="1" applyAlignment="1">
      <alignment horizontal="center" vertical="center" wrapText="1"/>
    </xf>
    <xf numFmtId="2" fontId="72" fillId="0" borderId="24" xfId="0" applyNumberFormat="1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/>
    </xf>
    <xf numFmtId="0" fontId="72" fillId="0" borderId="24" xfId="0" applyFont="1" applyFill="1" applyBorder="1" applyAlignment="1">
      <alignment/>
    </xf>
    <xf numFmtId="0" fontId="83" fillId="0" borderId="24" xfId="0" applyFont="1" applyFill="1" applyBorder="1" applyAlignment="1">
      <alignment/>
    </xf>
    <xf numFmtId="177" fontId="72" fillId="0" borderId="24" xfId="0" applyNumberFormat="1" applyFont="1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center"/>
    </xf>
    <xf numFmtId="0" fontId="71" fillId="34" borderId="24" xfId="0" applyFont="1" applyFill="1" applyBorder="1" applyAlignment="1">
      <alignment/>
    </xf>
    <xf numFmtId="0" fontId="71" fillId="0" borderId="23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/>
    </xf>
    <xf numFmtId="174" fontId="72" fillId="0" borderId="24" xfId="0" applyNumberFormat="1" applyFont="1" applyFill="1" applyBorder="1" applyAlignment="1">
      <alignment horizontal="center"/>
    </xf>
    <xf numFmtId="0" fontId="71" fillId="0" borderId="27" xfId="0" applyFont="1" applyFill="1" applyBorder="1" applyAlignment="1">
      <alignment horizontal="center"/>
    </xf>
    <xf numFmtId="0" fontId="72" fillId="0" borderId="28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173" fontId="72" fillId="0" borderId="39" xfId="0" applyNumberFormat="1" applyFont="1" applyFill="1" applyBorder="1" applyAlignment="1">
      <alignment horizontal="center"/>
    </xf>
    <xf numFmtId="2" fontId="72" fillId="0" borderId="0" xfId="0" applyNumberFormat="1" applyFont="1" applyFill="1" applyAlignment="1">
      <alignment horizontal="center" vertical="center"/>
    </xf>
    <xf numFmtId="173" fontId="71" fillId="0" borderId="0" xfId="0" applyNumberFormat="1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40" borderId="0" xfId="0" applyFont="1" applyFill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57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 horizontal="center" wrapText="1"/>
      <protection/>
    </xf>
    <xf numFmtId="4" fontId="15" fillId="0" borderId="0" xfId="57" applyNumberFormat="1" applyFont="1" applyFill="1" applyBorder="1" applyAlignment="1">
      <alignment horizontal="center"/>
      <protection/>
    </xf>
    <xf numFmtId="2" fontId="9" fillId="0" borderId="0" xfId="57" applyNumberFormat="1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vertical="center"/>
      <protection/>
    </xf>
    <xf numFmtId="0" fontId="75" fillId="0" borderId="0" xfId="57" applyFont="1" applyFill="1" applyAlignment="1">
      <alignment vertical="center"/>
      <protection/>
    </xf>
    <xf numFmtId="4" fontId="13" fillId="0" borderId="0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4" fontId="9" fillId="0" borderId="0" xfId="57" applyNumberFormat="1" applyFont="1" applyFill="1" applyBorder="1" applyAlignment="1">
      <alignment horizontal="left"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0" fontId="13" fillId="41" borderId="20" xfId="57" applyFont="1" applyFill="1" applyBorder="1" applyAlignment="1">
      <alignment horizontal="center" vertical="center" wrapText="1"/>
      <protection/>
    </xf>
    <xf numFmtId="0" fontId="13" fillId="41" borderId="18" xfId="57" applyFont="1" applyFill="1" applyBorder="1" applyAlignment="1">
      <alignment horizontal="center" vertical="center" wrapText="1"/>
      <protection/>
    </xf>
    <xf numFmtId="4" fontId="13" fillId="41" borderId="18" xfId="57" applyNumberFormat="1" applyFont="1" applyFill="1" applyBorder="1" applyAlignment="1">
      <alignment horizontal="center" vertical="center" wrapText="1"/>
      <protection/>
    </xf>
    <xf numFmtId="0" fontId="13" fillId="42" borderId="23" xfId="57" applyFont="1" applyFill="1" applyBorder="1" applyAlignment="1">
      <alignment horizontal="center" vertical="center"/>
      <protection/>
    </xf>
    <xf numFmtId="0" fontId="13" fillId="42" borderId="24" xfId="57" applyFont="1" applyFill="1" applyBorder="1" applyAlignment="1">
      <alignment vertical="center" wrapText="1"/>
      <protection/>
    </xf>
    <xf numFmtId="179" fontId="13" fillId="42" borderId="24" xfId="57" applyNumberFormat="1" applyFont="1" applyFill="1" applyBorder="1" applyAlignment="1">
      <alignment vertical="center" wrapText="1"/>
      <protection/>
    </xf>
    <xf numFmtId="180" fontId="13" fillId="42" borderId="24" xfId="57" applyNumberFormat="1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center" vertical="center"/>
      <protection/>
    </xf>
    <xf numFmtId="0" fontId="9" fillId="0" borderId="24" xfId="57" applyFont="1" applyFill="1" applyBorder="1" applyAlignment="1">
      <alignment horizontal="center" vertical="center"/>
      <protection/>
    </xf>
    <xf numFmtId="0" fontId="9" fillId="0" borderId="24" xfId="57" applyFont="1" applyFill="1" applyBorder="1" applyAlignment="1">
      <alignment horizontal="center" vertical="center" wrapText="1"/>
      <protection/>
    </xf>
    <xf numFmtId="0" fontId="9" fillId="0" borderId="24" xfId="57" applyFont="1" applyFill="1" applyBorder="1" applyAlignment="1">
      <alignment horizontal="left" vertical="center" wrapText="1"/>
      <protection/>
    </xf>
    <xf numFmtId="4" fontId="9" fillId="0" borderId="24" xfId="57" applyNumberFormat="1" applyFont="1" applyFill="1" applyBorder="1" applyAlignment="1">
      <alignment horizontal="center" vertical="center" wrapText="1"/>
      <protection/>
    </xf>
    <xf numFmtId="179" fontId="9" fillId="0" borderId="24" xfId="57" applyNumberFormat="1" applyFont="1" applyFill="1" applyBorder="1" applyAlignment="1">
      <alignment horizontal="center" vertical="center" wrapText="1"/>
      <protection/>
    </xf>
    <xf numFmtId="180" fontId="9" fillId="0" borderId="24" xfId="57" applyNumberFormat="1" applyFont="1" applyFill="1" applyBorder="1" applyAlignment="1">
      <alignment horizontal="center" vertical="center" wrapText="1"/>
      <protection/>
    </xf>
    <xf numFmtId="179" fontId="13" fillId="42" borderId="24" xfId="57" applyNumberFormat="1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0" fontId="11" fillId="0" borderId="24" xfId="57" applyFont="1" applyFill="1" applyBorder="1" applyAlignment="1">
      <alignment vertical="center" wrapText="1"/>
      <protection/>
    </xf>
    <xf numFmtId="0" fontId="9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/>
    </xf>
    <xf numFmtId="179" fontId="11" fillId="0" borderId="24" xfId="0" applyNumberFormat="1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 wrapText="1"/>
    </xf>
    <xf numFmtId="0" fontId="12" fillId="42" borderId="23" xfId="0" applyFont="1" applyFill="1" applyBorder="1" applyAlignment="1">
      <alignment horizontal="center" vertical="center"/>
    </xf>
    <xf numFmtId="0" fontId="12" fillId="42" borderId="24" xfId="0" applyFont="1" applyFill="1" applyBorder="1" applyAlignment="1">
      <alignment vertical="center"/>
    </xf>
    <xf numFmtId="179" fontId="12" fillId="42" borderId="24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" fontId="85" fillId="0" borderId="24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left" vertical="center" wrapText="1"/>
    </xf>
    <xf numFmtId="0" fontId="76" fillId="0" borderId="24" xfId="57" applyFont="1" applyFill="1" applyBorder="1" applyAlignment="1">
      <alignment horizontal="left" vertical="center" wrapText="1"/>
      <protection/>
    </xf>
    <xf numFmtId="0" fontId="11" fillId="0" borderId="24" xfId="0" applyFont="1" applyFill="1" applyBorder="1" applyAlignment="1">
      <alignment vertical="center"/>
    </xf>
    <xf numFmtId="0" fontId="76" fillId="0" borderId="24" xfId="0" applyFont="1" applyFill="1" applyBorder="1" applyAlignment="1">
      <alignment horizontal="left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11" fillId="42" borderId="24" xfId="0" applyFont="1" applyFill="1" applyBorder="1" applyAlignment="1">
      <alignment horizontal="center" vertical="center" wrapText="1"/>
    </xf>
    <xf numFmtId="2" fontId="11" fillId="42" borderId="24" xfId="0" applyNumberFormat="1" applyFont="1" applyFill="1" applyBorder="1" applyAlignment="1">
      <alignment horizontal="center" vertical="center"/>
    </xf>
    <xf numFmtId="179" fontId="11" fillId="42" borderId="24" xfId="0" applyNumberFormat="1" applyFont="1" applyFill="1" applyBorder="1" applyAlignment="1">
      <alignment horizontal="center" vertical="center"/>
    </xf>
    <xf numFmtId="179" fontId="11" fillId="0" borderId="24" xfId="0" applyNumberFormat="1" applyFont="1" applyFill="1" applyBorder="1" applyAlignment="1">
      <alignment horizontal="center" vertical="center" wrapText="1"/>
    </xf>
    <xf numFmtId="0" fontId="11" fillId="0" borderId="24" xfId="57" applyNumberFormat="1" applyFont="1" applyFill="1" applyBorder="1" applyAlignment="1">
      <alignment horizontal="center" vertical="center" wrapText="1"/>
      <protection/>
    </xf>
    <xf numFmtId="0" fontId="76" fillId="0" borderId="24" xfId="57" applyFont="1" applyFill="1" applyBorder="1" applyAlignment="1">
      <alignment vertical="center" wrapText="1"/>
      <protection/>
    </xf>
    <xf numFmtId="4" fontId="9" fillId="0" borderId="0" xfId="47" applyNumberFormat="1" applyFont="1" applyFill="1" applyBorder="1" applyAlignment="1" applyProtection="1">
      <alignment horizontal="center" vertical="center"/>
      <protection/>
    </xf>
    <xf numFmtId="49" fontId="9" fillId="0" borderId="38" xfId="47" applyNumberFormat="1" applyFont="1" applyFill="1" applyBorder="1" applyAlignment="1" applyProtection="1">
      <alignment horizontal="center" vertical="center" wrapText="1"/>
      <protection/>
    </xf>
    <xf numFmtId="2" fontId="9" fillId="0" borderId="24" xfId="57" applyNumberFormat="1" applyFont="1" applyFill="1" applyBorder="1" applyAlignment="1">
      <alignment horizontal="center" vertical="center" wrapText="1"/>
      <protection/>
    </xf>
    <xf numFmtId="49" fontId="9" fillId="0" borderId="39" xfId="47" applyNumberFormat="1" applyFont="1" applyFill="1" applyBorder="1" applyAlignment="1" applyProtection="1">
      <alignment horizontal="center" vertical="center" wrapText="1"/>
      <protection/>
    </xf>
    <xf numFmtId="0" fontId="9" fillId="0" borderId="39" xfId="47" applyNumberFormat="1" applyFont="1" applyFill="1" applyBorder="1" applyAlignment="1" applyProtection="1">
      <alignment horizontal="center" vertical="center" wrapText="1"/>
      <protection/>
    </xf>
    <xf numFmtId="10" fontId="9" fillId="0" borderId="39" xfId="47" applyNumberFormat="1" applyFont="1" applyFill="1" applyBorder="1" applyAlignment="1" applyProtection="1">
      <alignment horizontal="center" vertical="center"/>
      <protection/>
    </xf>
    <xf numFmtId="181" fontId="9" fillId="0" borderId="39" xfId="47" applyNumberFormat="1" applyFont="1" applyFill="1" applyBorder="1" applyAlignment="1" applyProtection="1">
      <alignment horizontal="center" vertical="center"/>
      <protection/>
    </xf>
    <xf numFmtId="10" fontId="9" fillId="0" borderId="40" xfId="47" applyNumberFormat="1" applyFont="1" applyFill="1" applyBorder="1" applyAlignment="1" applyProtection="1">
      <alignment horizontal="center"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0" fontId="9" fillId="0" borderId="0" xfId="47" applyNumberFormat="1" applyFont="1" applyFill="1" applyBorder="1" applyAlignment="1" applyProtection="1">
      <alignment horizontal="center" vertical="center"/>
      <protection/>
    </xf>
    <xf numFmtId="4" fontId="13" fillId="41" borderId="38" xfId="57" applyNumberFormat="1" applyFont="1" applyFill="1" applyBorder="1" applyAlignment="1">
      <alignment horizontal="center" vertical="center" wrapText="1"/>
      <protection/>
    </xf>
    <xf numFmtId="180" fontId="13" fillId="42" borderId="39" xfId="57" applyNumberFormat="1" applyFont="1" applyFill="1" applyBorder="1" applyAlignment="1">
      <alignment horizontal="center" vertical="center" wrapText="1"/>
      <protection/>
    </xf>
    <xf numFmtId="180" fontId="9" fillId="0" borderId="39" xfId="57" applyNumberFormat="1" applyFont="1" applyFill="1" applyBorder="1" applyAlignment="1">
      <alignment horizontal="center" vertical="center" wrapText="1"/>
      <protection/>
    </xf>
    <xf numFmtId="176" fontId="9" fillId="0" borderId="24" xfId="57" applyNumberFormat="1" applyFont="1" applyFill="1" applyBorder="1" applyAlignment="1">
      <alignment horizontal="center" vertical="center" wrapText="1"/>
      <protection/>
    </xf>
    <xf numFmtId="176" fontId="9" fillId="0" borderId="39" xfId="57" applyNumberFormat="1" applyFont="1" applyFill="1" applyBorder="1" applyAlignment="1">
      <alignment horizontal="center" vertical="center" wrapText="1"/>
      <protection/>
    </xf>
    <xf numFmtId="9" fontId="0" fillId="0" borderId="0" xfId="54" applyNumberFormat="1" applyFill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179" fontId="87" fillId="0" borderId="0" xfId="0" applyNumberFormat="1" applyFont="1" applyFill="1" applyBorder="1" applyAlignment="1">
      <alignment horizontal="center" vertical="center"/>
    </xf>
    <xf numFmtId="179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176" fontId="9" fillId="42" borderId="24" xfId="57" applyNumberFormat="1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vertical="center"/>
    </xf>
    <xf numFmtId="172" fontId="76" fillId="0" borderId="24" xfId="67" applyNumberFormat="1" applyFont="1" applyFill="1" applyBorder="1" applyAlignment="1" applyProtection="1">
      <alignment horizontal="center" vertical="center"/>
      <protection/>
    </xf>
    <xf numFmtId="172" fontId="76" fillId="0" borderId="24" xfId="67" applyNumberFormat="1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>
      <alignment horizontal="center" vertical="center"/>
    </xf>
    <xf numFmtId="0" fontId="13" fillId="0" borderId="27" xfId="57" applyFont="1" applyFill="1" applyBorder="1" applyAlignment="1">
      <alignment horizontal="center" vertical="center"/>
      <protection/>
    </xf>
    <xf numFmtId="0" fontId="11" fillId="0" borderId="28" xfId="0" applyFont="1" applyFill="1" applyBorder="1" applyAlignment="1">
      <alignment horizontal="center" vertical="center"/>
    </xf>
    <xf numFmtId="0" fontId="9" fillId="0" borderId="28" xfId="57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4" fontId="11" fillId="0" borderId="28" xfId="0" applyNumberFormat="1" applyFont="1" applyFill="1" applyBorder="1" applyAlignment="1">
      <alignment horizontal="center" vertical="center"/>
    </xf>
    <xf numFmtId="176" fontId="9" fillId="0" borderId="28" xfId="57" applyNumberFormat="1" applyFont="1" applyFill="1" applyBorder="1" applyAlignment="1">
      <alignment horizontal="center" vertical="center" wrapText="1"/>
      <protection/>
    </xf>
    <xf numFmtId="176" fontId="9" fillId="0" borderId="28" xfId="0" applyNumberFormat="1" applyFont="1" applyFill="1" applyBorder="1" applyAlignment="1">
      <alignment horizontal="center" vertical="center"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6" fontId="9" fillId="0" borderId="40" xfId="57" applyNumberFormat="1" applyFont="1" applyFill="1" applyBorder="1" applyAlignment="1">
      <alignment horizontal="center" vertical="center" wrapText="1"/>
      <protection/>
    </xf>
    <xf numFmtId="0" fontId="12" fillId="36" borderId="50" xfId="0" applyFont="1" applyFill="1" applyBorder="1" applyAlignment="1">
      <alignment horizontal="center" vertical="center"/>
    </xf>
    <xf numFmtId="176" fontId="12" fillId="36" borderId="53" xfId="0" applyNumberFormat="1" applyFont="1" applyFill="1" applyBorder="1" applyAlignment="1">
      <alignment horizontal="center" vertical="center"/>
    </xf>
    <xf numFmtId="0" fontId="12" fillId="36" borderId="27" xfId="0" applyFont="1" applyFill="1" applyBorder="1" applyAlignment="1">
      <alignment horizontal="center" vertical="center" wrapText="1"/>
    </xf>
    <xf numFmtId="182" fontId="12" fillId="36" borderId="40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/>
      <protection/>
    </xf>
    <xf numFmtId="0" fontId="13" fillId="43" borderId="64" xfId="57" applyFont="1" applyFill="1" applyBorder="1" applyAlignment="1">
      <alignment horizontal="center" vertical="center"/>
      <protection/>
    </xf>
    <xf numFmtId="0" fontId="13" fillId="43" borderId="65" xfId="57" applyFont="1" applyFill="1" applyBorder="1" applyAlignment="1">
      <alignment horizontal="center" vertical="center"/>
      <protection/>
    </xf>
    <xf numFmtId="0" fontId="13" fillId="43" borderId="66" xfId="57" applyFont="1" applyFill="1" applyBorder="1" applyAlignment="1">
      <alignment horizontal="center" vertical="center"/>
      <protection/>
    </xf>
    <xf numFmtId="4" fontId="13" fillId="41" borderId="61" xfId="57" applyNumberFormat="1" applyFont="1" applyFill="1" applyBorder="1" applyAlignment="1">
      <alignment horizontal="center" vertical="center" wrapText="1"/>
      <protection/>
    </xf>
    <xf numFmtId="4" fontId="13" fillId="41" borderId="67" xfId="57" applyNumberFormat="1" applyFont="1" applyFill="1" applyBorder="1" applyAlignment="1">
      <alignment horizontal="center" vertical="center" wrapText="1"/>
      <protection/>
    </xf>
    <xf numFmtId="4" fontId="13" fillId="41" borderId="62" xfId="57" applyNumberFormat="1" applyFont="1" applyFill="1" applyBorder="1" applyAlignment="1">
      <alignment horizontal="center" vertical="center" wrapText="1"/>
      <protection/>
    </xf>
    <xf numFmtId="2" fontId="13" fillId="0" borderId="20" xfId="57" applyNumberFormat="1" applyFont="1" applyFill="1" applyBorder="1" applyAlignment="1">
      <alignment horizontal="center" vertical="center" wrapText="1"/>
      <protection/>
    </xf>
    <xf numFmtId="2" fontId="13" fillId="0" borderId="18" xfId="57" applyNumberFormat="1" applyFont="1" applyFill="1" applyBorder="1" applyAlignment="1">
      <alignment horizontal="center" vertical="center" wrapText="1"/>
      <protection/>
    </xf>
    <xf numFmtId="2" fontId="9" fillId="0" borderId="23" xfId="57" applyNumberFormat="1" applyFont="1" applyFill="1" applyBorder="1" applyAlignment="1">
      <alignment horizontal="center" vertical="center" wrapText="1"/>
      <protection/>
    </xf>
    <xf numFmtId="2" fontId="9" fillId="0" borderId="24" xfId="57" applyNumberFormat="1" applyFont="1" applyFill="1" applyBorder="1" applyAlignment="1">
      <alignment horizontal="center" vertical="center" wrapText="1"/>
      <protection/>
    </xf>
    <xf numFmtId="2" fontId="13" fillId="0" borderId="23" xfId="57" applyNumberFormat="1" applyFont="1" applyFill="1" applyBorder="1" applyAlignment="1">
      <alignment horizontal="center" vertical="center" wrapText="1"/>
      <protection/>
    </xf>
    <xf numFmtId="2" fontId="13" fillId="0" borderId="24" xfId="57" applyNumberFormat="1" applyFont="1" applyFill="1" applyBorder="1" applyAlignment="1">
      <alignment horizontal="center" vertical="center" wrapText="1"/>
      <protection/>
    </xf>
    <xf numFmtId="2" fontId="9" fillId="0" borderId="23" xfId="57" applyNumberFormat="1" applyFont="1" applyFill="1" applyBorder="1" applyAlignment="1">
      <alignment horizontal="center" vertical="center"/>
      <protection/>
    </xf>
    <xf numFmtId="2" fontId="9" fillId="0" borderId="24" xfId="57" applyNumberFormat="1" applyFont="1" applyFill="1" applyBorder="1" applyAlignment="1">
      <alignment horizontal="center" vertical="center"/>
      <protection/>
    </xf>
    <xf numFmtId="2" fontId="13" fillId="0" borderId="23" xfId="57" applyNumberFormat="1" applyFont="1" applyFill="1" applyBorder="1" applyAlignment="1">
      <alignment horizontal="center" vertical="center"/>
      <protection/>
    </xf>
    <xf numFmtId="2" fontId="13" fillId="0" borderId="24" xfId="57" applyNumberFormat="1" applyFont="1" applyFill="1" applyBorder="1" applyAlignment="1">
      <alignment horizontal="center" vertical="center"/>
      <protection/>
    </xf>
    <xf numFmtId="2" fontId="13" fillId="0" borderId="27" xfId="57" applyNumberFormat="1" applyFont="1" applyFill="1" applyBorder="1" applyAlignment="1">
      <alignment horizontal="center" vertical="center"/>
      <protection/>
    </xf>
    <xf numFmtId="2" fontId="13" fillId="0" borderId="28" xfId="57" applyNumberFormat="1" applyFont="1" applyFill="1" applyBorder="1" applyAlignment="1">
      <alignment horizontal="center" vertical="center"/>
      <protection/>
    </xf>
    <xf numFmtId="0" fontId="13" fillId="42" borderId="24" xfId="57" applyFont="1" applyFill="1" applyBorder="1" applyAlignment="1">
      <alignment horizontal="center" vertical="center" wrapText="1"/>
      <protection/>
    </xf>
    <xf numFmtId="0" fontId="13" fillId="42" borderId="24" xfId="57" applyFont="1" applyFill="1" applyBorder="1" applyAlignment="1">
      <alignment horizontal="left" vertical="center" wrapText="1"/>
      <protection/>
    </xf>
    <xf numFmtId="0" fontId="12" fillId="42" borderId="24" xfId="0" applyFont="1" applyFill="1" applyBorder="1" applyAlignment="1">
      <alignment horizontal="center" vertical="center"/>
    </xf>
    <xf numFmtId="0" fontId="12" fillId="42" borderId="2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5" fillId="0" borderId="0" xfId="57" applyFont="1" applyFill="1" applyAlignment="1">
      <alignment horizontal="left" vertical="center"/>
      <protection/>
    </xf>
    <xf numFmtId="0" fontId="75" fillId="0" borderId="0" xfId="57" applyFont="1" applyFill="1" applyAlignment="1">
      <alignment horizontal="left" vertical="center" wrapText="1"/>
      <protection/>
    </xf>
    <xf numFmtId="0" fontId="71" fillId="33" borderId="13" xfId="0" applyFont="1" applyFill="1" applyBorder="1" applyAlignment="1">
      <alignment horizontal="center" vertical="center" wrapText="1"/>
    </xf>
    <xf numFmtId="173" fontId="71" fillId="33" borderId="13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71" fillId="33" borderId="18" xfId="0" applyFont="1" applyFill="1" applyBorder="1" applyAlignment="1">
      <alignment horizontal="center" vertical="center" wrapText="1"/>
    </xf>
    <xf numFmtId="0" fontId="71" fillId="33" borderId="38" xfId="0" applyFont="1" applyFill="1" applyBorder="1" applyAlignment="1">
      <alignment horizontal="center" vertical="center" wrapText="1"/>
    </xf>
    <xf numFmtId="0" fontId="71" fillId="33" borderId="51" xfId="0" applyFont="1" applyFill="1" applyBorder="1" applyAlignment="1">
      <alignment horizontal="center" vertical="center" wrapText="1"/>
    </xf>
    <xf numFmtId="0" fontId="71" fillId="33" borderId="53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13" fillId="44" borderId="13" xfId="57" applyFont="1" applyFill="1" applyBorder="1" applyAlignment="1">
      <alignment horizontal="center" vertical="center" wrapText="1"/>
      <protection/>
    </xf>
    <xf numFmtId="0" fontId="13" fillId="38" borderId="11" xfId="57" applyFont="1" applyFill="1" applyBorder="1" applyAlignment="1">
      <alignment horizontal="center" vertical="center"/>
      <protection/>
    </xf>
    <xf numFmtId="0" fontId="75" fillId="0" borderId="0" xfId="57" applyFont="1" applyBorder="1" applyAlignment="1">
      <alignment horizontal="left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center"/>
    </xf>
    <xf numFmtId="0" fontId="12" fillId="36" borderId="64" xfId="0" applyFont="1" applyFill="1" applyBorder="1" applyAlignment="1">
      <alignment horizontal="center" vertical="center"/>
    </xf>
    <xf numFmtId="0" fontId="12" fillId="36" borderId="65" xfId="0" applyFont="1" applyFill="1" applyBorder="1" applyAlignment="1">
      <alignment horizontal="center" vertical="center"/>
    </xf>
    <xf numFmtId="0" fontId="12" fillId="36" borderId="66" xfId="0" applyFont="1" applyFill="1" applyBorder="1" applyAlignment="1">
      <alignment horizontal="center" vertical="center"/>
    </xf>
    <xf numFmtId="0" fontId="75" fillId="45" borderId="61" xfId="0" applyFont="1" applyFill="1" applyBorder="1" applyAlignment="1">
      <alignment horizontal="center" vertical="center"/>
    </xf>
    <xf numFmtId="0" fontId="75" fillId="45" borderId="67" xfId="0" applyFont="1" applyFill="1" applyBorder="1" applyAlignment="1">
      <alignment horizontal="center" vertical="center"/>
    </xf>
    <xf numFmtId="0" fontId="75" fillId="45" borderId="62" xfId="0" applyFont="1" applyFill="1" applyBorder="1" applyAlignment="1">
      <alignment horizontal="center" vertical="center"/>
    </xf>
    <xf numFmtId="0" fontId="75" fillId="0" borderId="68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 vertical="center"/>
    </xf>
    <xf numFmtId="0" fontId="75" fillId="0" borderId="70" xfId="0" applyFont="1" applyFill="1" applyBorder="1" applyAlignment="1">
      <alignment horizontal="center" vertical="center"/>
    </xf>
    <xf numFmtId="0" fontId="75" fillId="0" borderId="71" xfId="0" applyFont="1" applyFill="1" applyBorder="1" applyAlignment="1">
      <alignment horizontal="center" vertical="center"/>
    </xf>
    <xf numFmtId="0" fontId="75" fillId="0" borderId="72" xfId="0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center" vertical="center"/>
    </xf>
    <xf numFmtId="0" fontId="75" fillId="0" borderId="0" xfId="52" applyFont="1" applyBorder="1" applyAlignment="1">
      <alignment horizontal="left" vertical="center" wrapText="1"/>
      <protection/>
    </xf>
    <xf numFmtId="0" fontId="76" fillId="0" borderId="0" xfId="52" applyFont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71" fillId="33" borderId="74" xfId="0" applyFont="1" applyFill="1" applyBorder="1" applyAlignment="1">
      <alignment horizontal="center" vertical="center" wrapText="1"/>
    </xf>
    <xf numFmtId="0" fontId="71" fillId="33" borderId="65" xfId="0" applyFont="1" applyFill="1" applyBorder="1" applyAlignment="1">
      <alignment horizontal="center" vertical="center" wrapText="1"/>
    </xf>
    <xf numFmtId="0" fontId="71" fillId="33" borderId="66" xfId="0" applyFont="1" applyFill="1" applyBorder="1" applyAlignment="1">
      <alignment horizontal="center" vertical="center" wrapText="1"/>
    </xf>
    <xf numFmtId="0" fontId="71" fillId="33" borderId="7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76" xfId="0" applyFont="1" applyFill="1" applyBorder="1" applyAlignment="1">
      <alignment horizontal="center" vertical="center" wrapText="1"/>
    </xf>
    <xf numFmtId="0" fontId="71" fillId="33" borderId="44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45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6" xfId="50"/>
    <cellStyle name="Normal 2" xfId="51"/>
    <cellStyle name="Normal 27" xfId="52"/>
    <cellStyle name="Nota" xfId="53"/>
    <cellStyle name="Percent" xfId="54"/>
    <cellStyle name="Saída" xfId="55"/>
    <cellStyle name="Comma [0]" xfId="56"/>
    <cellStyle name="Separador de milhares 14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142875</xdr:rowOff>
    </xdr:from>
    <xdr:to>
      <xdr:col>8</xdr:col>
      <xdr:colOff>1038225</xdr:colOff>
      <xdr:row>2</xdr:row>
      <xdr:rowOff>885825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52425"/>
          <a:ext cx="1234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361950</xdr:colOff>
      <xdr:row>111</xdr:row>
      <xdr:rowOff>0</xdr:rowOff>
    </xdr:from>
    <xdr:to>
      <xdr:col>48</xdr:col>
      <xdr:colOff>152400</xdr:colOff>
      <xdr:row>118</xdr:row>
      <xdr:rowOff>19050</xdr:rowOff>
    </xdr:to>
    <xdr:sp>
      <xdr:nvSpPr>
        <xdr:cNvPr id="2" name="Caixa de Texto 2"/>
        <xdr:cNvSpPr txBox="1">
          <a:spLocks noChangeArrowheads="1"/>
        </xdr:cNvSpPr>
      </xdr:nvSpPr>
      <xdr:spPr>
        <a:xfrm rot="10800000" flipV="1">
          <a:off x="37252275" y="35299650"/>
          <a:ext cx="527685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                                                                        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Oliveira dos Santos Junior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</a:t>
          </a:r>
        </a:p>
      </xdr:txBody>
    </xdr:sp>
    <xdr:clientData/>
  </xdr:twoCellAnchor>
  <xdr:twoCellAnchor>
    <xdr:from>
      <xdr:col>46</xdr:col>
      <xdr:colOff>476250</xdr:colOff>
      <xdr:row>159</xdr:row>
      <xdr:rowOff>47625</xdr:rowOff>
    </xdr:from>
    <xdr:to>
      <xdr:col>55</xdr:col>
      <xdr:colOff>419100</xdr:colOff>
      <xdr:row>168</xdr:row>
      <xdr:rowOff>123825</xdr:rowOff>
    </xdr:to>
    <xdr:sp>
      <xdr:nvSpPr>
        <xdr:cNvPr id="3" name="Caixa de Texto 3"/>
        <xdr:cNvSpPr txBox="1">
          <a:spLocks noChangeArrowheads="1"/>
        </xdr:cNvSpPr>
      </xdr:nvSpPr>
      <xdr:spPr>
        <a:xfrm rot="10800000" flipV="1">
          <a:off x="41633775" y="44777025"/>
          <a:ext cx="542925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                                                                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Ferreira dos Santos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</a:t>
          </a:r>
        </a:p>
      </xdr:txBody>
    </xdr:sp>
    <xdr:clientData/>
  </xdr:twoCellAnchor>
  <xdr:oneCellAnchor>
    <xdr:from>
      <xdr:col>7</xdr:col>
      <xdr:colOff>1457325</xdr:colOff>
      <xdr:row>88</xdr:row>
      <xdr:rowOff>447675</xdr:rowOff>
    </xdr:from>
    <xdr:ext cx="3762375" cy="942975"/>
    <xdr:sp>
      <xdr:nvSpPr>
        <xdr:cNvPr id="4" name="CustomShape 1"/>
        <xdr:cNvSpPr>
          <a:spLocks/>
        </xdr:cNvSpPr>
      </xdr:nvSpPr>
      <xdr:spPr>
        <a:xfrm>
          <a:off x="13411200" y="29356050"/>
          <a:ext cx="37623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F. DOS SANTOS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
</a:t>
          </a:r>
        </a:p>
      </xdr:txBody>
    </xdr:sp>
    <xdr:clientData/>
  </xdr:oneCellAnchor>
  <xdr:oneCellAnchor>
    <xdr:from>
      <xdr:col>4</xdr:col>
      <xdr:colOff>390525</xdr:colOff>
      <xdr:row>88</xdr:row>
      <xdr:rowOff>447675</xdr:rowOff>
    </xdr:from>
    <xdr:ext cx="4895850" cy="942975"/>
    <xdr:sp>
      <xdr:nvSpPr>
        <xdr:cNvPr id="5" name="CustomShape 1"/>
        <xdr:cNvSpPr>
          <a:spLocks/>
        </xdr:cNvSpPr>
      </xdr:nvSpPr>
      <xdr:spPr>
        <a:xfrm>
          <a:off x="8886825" y="29356050"/>
          <a:ext cx="4895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OLIVEIRA DOS SANTOS JUNIOR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190500</xdr:rowOff>
    </xdr:from>
    <xdr:to>
      <xdr:col>9</xdr:col>
      <xdr:colOff>342900</xdr:colOff>
      <xdr:row>1</xdr:row>
      <xdr:rowOff>628650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90500"/>
          <a:ext cx="9305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114300</xdr:colOff>
      <xdr:row>244</xdr:row>
      <xdr:rowOff>171450</xdr:rowOff>
    </xdr:from>
    <xdr:to>
      <xdr:col>46</xdr:col>
      <xdr:colOff>476250</xdr:colOff>
      <xdr:row>251</xdr:row>
      <xdr:rowOff>190500</xdr:rowOff>
    </xdr:to>
    <xdr:sp fLocksText="0">
      <xdr:nvSpPr>
        <xdr:cNvPr id="2" name="Caixa de Texto 1"/>
        <xdr:cNvSpPr txBox="1">
          <a:spLocks noChangeArrowheads="1"/>
        </xdr:cNvSpPr>
      </xdr:nvSpPr>
      <xdr:spPr>
        <a:xfrm rot="10800000" flipV="1">
          <a:off x="27574875" y="59340750"/>
          <a:ext cx="52387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533400</xdr:colOff>
      <xdr:row>244</xdr:row>
      <xdr:rowOff>171450</xdr:rowOff>
    </xdr:from>
    <xdr:to>
      <xdr:col>52</xdr:col>
      <xdr:colOff>276225</xdr:colOff>
      <xdr:row>251</xdr:row>
      <xdr:rowOff>190500</xdr:rowOff>
    </xdr:to>
    <xdr:sp fLocksText="0">
      <xdr:nvSpPr>
        <xdr:cNvPr id="3" name="Caixa de Texto 2"/>
        <xdr:cNvSpPr txBox="1">
          <a:spLocks noChangeArrowheads="1"/>
        </xdr:cNvSpPr>
      </xdr:nvSpPr>
      <xdr:spPr>
        <a:xfrm rot="10800000" flipV="1">
          <a:off x="31041975" y="59340750"/>
          <a:ext cx="52292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609600</xdr:colOff>
      <xdr:row>224</xdr:row>
      <xdr:rowOff>161925</xdr:rowOff>
    </xdr:from>
    <xdr:ext cx="3609975" cy="800100"/>
    <xdr:sp>
      <xdr:nvSpPr>
        <xdr:cNvPr id="4" name="CustomShape 1"/>
        <xdr:cNvSpPr>
          <a:spLocks/>
        </xdr:cNvSpPr>
      </xdr:nvSpPr>
      <xdr:spPr>
        <a:xfrm>
          <a:off x="7391400" y="55521225"/>
          <a:ext cx="36099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F. DOS SANTOS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
</a:t>
          </a:r>
        </a:p>
      </xdr:txBody>
    </xdr:sp>
    <xdr:clientData/>
  </xdr:oneCellAnchor>
  <xdr:oneCellAnchor>
    <xdr:from>
      <xdr:col>3</xdr:col>
      <xdr:colOff>895350</xdr:colOff>
      <xdr:row>224</xdr:row>
      <xdr:rowOff>161925</xdr:rowOff>
    </xdr:from>
    <xdr:ext cx="4629150" cy="800100"/>
    <xdr:sp>
      <xdr:nvSpPr>
        <xdr:cNvPr id="5" name="CustomShape 1"/>
        <xdr:cNvSpPr>
          <a:spLocks/>
        </xdr:cNvSpPr>
      </xdr:nvSpPr>
      <xdr:spPr>
        <a:xfrm>
          <a:off x="2981325" y="55521225"/>
          <a:ext cx="46291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OLIVEIRA DOS SANTOS JUNIOR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314325</xdr:rowOff>
    </xdr:from>
    <xdr:to>
      <xdr:col>6</xdr:col>
      <xdr:colOff>295275</xdr:colOff>
      <xdr:row>1</xdr:row>
      <xdr:rowOff>904875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14325"/>
          <a:ext cx="13001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438150</xdr:colOff>
      <xdr:row>15</xdr:row>
      <xdr:rowOff>161925</xdr:rowOff>
    </xdr:from>
    <xdr:ext cx="3609975" cy="800100"/>
    <xdr:sp>
      <xdr:nvSpPr>
        <xdr:cNvPr id="2" name="CustomShape 1"/>
        <xdr:cNvSpPr>
          <a:spLocks/>
        </xdr:cNvSpPr>
      </xdr:nvSpPr>
      <xdr:spPr>
        <a:xfrm>
          <a:off x="12563475" y="8267700"/>
          <a:ext cx="36099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F. DOS SANTOS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
</a:t>
          </a:r>
        </a:p>
      </xdr:txBody>
    </xdr:sp>
    <xdr:clientData/>
  </xdr:oneCellAnchor>
  <xdr:oneCellAnchor>
    <xdr:from>
      <xdr:col>2</xdr:col>
      <xdr:colOff>5457825</xdr:colOff>
      <xdr:row>15</xdr:row>
      <xdr:rowOff>161925</xdr:rowOff>
    </xdr:from>
    <xdr:ext cx="4629150" cy="800100"/>
    <xdr:sp>
      <xdr:nvSpPr>
        <xdr:cNvPr id="3" name="CustomShape 1"/>
        <xdr:cNvSpPr>
          <a:spLocks/>
        </xdr:cNvSpPr>
      </xdr:nvSpPr>
      <xdr:spPr>
        <a:xfrm>
          <a:off x="8134350" y="8267700"/>
          <a:ext cx="46291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OLIVEIRA DOS SANTOS JUNIOR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1</xdr:row>
      <xdr:rowOff>0</xdr:rowOff>
    </xdr:from>
    <xdr:to>
      <xdr:col>5</xdr:col>
      <xdr:colOff>428625</xdr:colOff>
      <xdr:row>1</xdr:row>
      <xdr:rowOff>923925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0" y="209550"/>
          <a:ext cx="11134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533400</xdr:colOff>
      <xdr:row>40</xdr:row>
      <xdr:rowOff>9525</xdr:rowOff>
    </xdr:from>
    <xdr:ext cx="3886200" cy="857250"/>
    <xdr:sp>
      <xdr:nvSpPr>
        <xdr:cNvPr id="2" name="CustomShape 1"/>
        <xdr:cNvSpPr>
          <a:spLocks/>
        </xdr:cNvSpPr>
      </xdr:nvSpPr>
      <xdr:spPr>
        <a:xfrm>
          <a:off x="10706100" y="12601575"/>
          <a:ext cx="388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F. DOS SANTOS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
</a:t>
          </a:r>
        </a:p>
      </xdr:txBody>
    </xdr:sp>
    <xdr:clientData/>
  </xdr:oneCellAnchor>
  <xdr:oneCellAnchor>
    <xdr:from>
      <xdr:col>1</xdr:col>
      <xdr:colOff>3200400</xdr:colOff>
      <xdr:row>40</xdr:row>
      <xdr:rowOff>9525</xdr:rowOff>
    </xdr:from>
    <xdr:ext cx="5000625" cy="857250"/>
    <xdr:sp>
      <xdr:nvSpPr>
        <xdr:cNvPr id="3" name="CustomShape 1"/>
        <xdr:cNvSpPr>
          <a:spLocks/>
        </xdr:cNvSpPr>
      </xdr:nvSpPr>
      <xdr:spPr>
        <a:xfrm>
          <a:off x="4248150" y="12601575"/>
          <a:ext cx="50006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OLIVEIRA DOS SANTOS JUNIOR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190500</xdr:rowOff>
    </xdr:from>
    <xdr:to>
      <xdr:col>9</xdr:col>
      <xdr:colOff>342900</xdr:colOff>
      <xdr:row>1</xdr:row>
      <xdr:rowOff>628650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90500"/>
          <a:ext cx="9305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114300</xdr:colOff>
      <xdr:row>381</xdr:row>
      <xdr:rowOff>171450</xdr:rowOff>
    </xdr:from>
    <xdr:to>
      <xdr:col>46</xdr:col>
      <xdr:colOff>476250</xdr:colOff>
      <xdr:row>388</xdr:row>
      <xdr:rowOff>190500</xdr:rowOff>
    </xdr:to>
    <xdr:sp fLocksText="0">
      <xdr:nvSpPr>
        <xdr:cNvPr id="2" name="Caixa de Texto 1"/>
        <xdr:cNvSpPr txBox="1">
          <a:spLocks noChangeArrowheads="1"/>
        </xdr:cNvSpPr>
      </xdr:nvSpPr>
      <xdr:spPr>
        <a:xfrm rot="10800000" flipV="1">
          <a:off x="27574875" y="99488625"/>
          <a:ext cx="52387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533400</xdr:colOff>
      <xdr:row>381</xdr:row>
      <xdr:rowOff>171450</xdr:rowOff>
    </xdr:from>
    <xdr:to>
      <xdr:col>52</xdr:col>
      <xdr:colOff>276225</xdr:colOff>
      <xdr:row>388</xdr:row>
      <xdr:rowOff>190500</xdr:rowOff>
    </xdr:to>
    <xdr:sp fLocksText="0">
      <xdr:nvSpPr>
        <xdr:cNvPr id="3" name="Caixa de Texto 2"/>
        <xdr:cNvSpPr txBox="1">
          <a:spLocks noChangeArrowheads="1"/>
        </xdr:cNvSpPr>
      </xdr:nvSpPr>
      <xdr:spPr>
        <a:xfrm rot="10800000" flipV="1">
          <a:off x="31041975" y="99488625"/>
          <a:ext cx="52292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6"/>
  <sheetViews>
    <sheetView tabSelected="1" zoomScale="85" zoomScaleNormal="85" zoomScaleSheetLayoutView="100" workbookViewId="0" topLeftCell="A1">
      <selection activeCell="A120" sqref="A120:J146"/>
    </sheetView>
  </sheetViews>
  <sheetFormatPr defaultColWidth="9.140625" defaultRowHeight="12.75"/>
  <cols>
    <col min="1" max="1" width="10.8515625" style="736" customWidth="1"/>
    <col min="2" max="2" width="14.7109375" style="737" customWidth="1"/>
    <col min="3" max="3" width="16.140625" style="505" customWidth="1"/>
    <col min="4" max="4" width="85.7109375" style="505" customWidth="1"/>
    <col min="5" max="5" width="15.140625" style="505" customWidth="1"/>
    <col min="6" max="6" width="16.8515625" style="505" customWidth="1"/>
    <col min="7" max="7" width="19.8515625" style="505" customWidth="1"/>
    <col min="8" max="8" width="24.00390625" style="505" customWidth="1"/>
    <col min="9" max="9" width="22.28125" style="505" customWidth="1"/>
    <col min="10" max="10" width="33.57421875" style="505" customWidth="1"/>
    <col min="11" max="11" width="9.140625" style="505" customWidth="1"/>
    <col min="12" max="12" width="15.57421875" style="505" customWidth="1"/>
    <col min="13" max="13" width="23.8515625" style="505" customWidth="1"/>
    <col min="14" max="14" width="17.00390625" style="505" customWidth="1"/>
    <col min="15" max="16384" width="9.140625" style="505" customWidth="1"/>
  </cols>
  <sheetData>
    <row r="1" spans="1:10" ht="16.5">
      <c r="A1" s="845"/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6.5">
      <c r="A2" s="847"/>
      <c r="B2" s="847"/>
      <c r="C2" s="847"/>
      <c r="D2" s="847"/>
      <c r="E2" s="847"/>
      <c r="F2" s="847"/>
      <c r="G2" s="847"/>
      <c r="H2" s="847"/>
      <c r="I2" s="847"/>
      <c r="J2" s="847"/>
    </row>
    <row r="3" spans="1:10" ht="84.75" customHeight="1">
      <c r="A3" s="847"/>
      <c r="B3" s="847"/>
      <c r="C3" s="847"/>
      <c r="D3" s="847"/>
      <c r="E3" s="847"/>
      <c r="F3" s="847"/>
      <c r="G3" s="847"/>
      <c r="H3" s="847"/>
      <c r="I3" s="847"/>
      <c r="J3" s="847"/>
    </row>
    <row r="4" spans="1:10" ht="30" customHeight="1">
      <c r="A4" s="848" t="s">
        <v>0</v>
      </c>
      <c r="B4" s="849"/>
      <c r="C4" s="849"/>
      <c r="D4" s="849"/>
      <c r="E4" s="849"/>
      <c r="F4" s="849"/>
      <c r="G4" s="849"/>
      <c r="H4" s="849"/>
      <c r="I4" s="849"/>
      <c r="J4" s="850"/>
    </row>
    <row r="5" spans="1:10" ht="13.5" customHeight="1">
      <c r="A5" s="739"/>
      <c r="B5" s="739"/>
      <c r="C5" s="739"/>
      <c r="D5" s="740"/>
      <c r="E5" s="739"/>
      <c r="F5" s="741"/>
      <c r="G5" s="742"/>
      <c r="H5" s="742"/>
      <c r="I5" s="742"/>
      <c r="J5" s="795"/>
    </row>
    <row r="6" spans="7:10" ht="34.5" customHeight="1">
      <c r="G6" s="743"/>
      <c r="H6" s="851" t="s">
        <v>1</v>
      </c>
      <c r="I6" s="852"/>
      <c r="J6" s="853"/>
    </row>
    <row r="7" spans="1:10" ht="16.5">
      <c r="A7" s="872" t="s">
        <v>2</v>
      </c>
      <c r="B7" s="872"/>
      <c r="C7" s="872"/>
      <c r="D7" s="872"/>
      <c r="E7" s="872"/>
      <c r="F7" s="872"/>
      <c r="G7" s="872"/>
      <c r="H7" s="854" t="s">
        <v>3</v>
      </c>
      <c r="I7" s="855"/>
      <c r="J7" s="796" t="s">
        <v>4</v>
      </c>
    </row>
    <row r="8" spans="1:10" ht="16.5">
      <c r="A8" s="872"/>
      <c r="B8" s="872"/>
      <c r="C8" s="872"/>
      <c r="D8" s="872"/>
      <c r="E8" s="872"/>
      <c r="F8" s="872"/>
      <c r="G8" s="872"/>
      <c r="H8" s="856" t="s">
        <v>5</v>
      </c>
      <c r="I8" s="857"/>
      <c r="J8" s="798" t="s">
        <v>6</v>
      </c>
    </row>
    <row r="9" spans="1:10" ht="16.5">
      <c r="A9" s="871" t="s">
        <v>7</v>
      </c>
      <c r="B9" s="871"/>
      <c r="C9" s="871"/>
      <c r="D9" s="871"/>
      <c r="E9" s="871"/>
      <c r="F9" s="871"/>
      <c r="G9" s="744"/>
      <c r="H9" s="858" t="s">
        <v>8</v>
      </c>
      <c r="I9" s="859"/>
      <c r="J9" s="799" t="s">
        <v>9</v>
      </c>
    </row>
    <row r="10" spans="1:10" ht="16.5">
      <c r="A10" s="871"/>
      <c r="B10" s="871"/>
      <c r="C10" s="871"/>
      <c r="D10" s="871"/>
      <c r="E10" s="871"/>
      <c r="F10" s="871"/>
      <c r="G10" s="744"/>
      <c r="H10" s="860" t="s">
        <v>10</v>
      </c>
      <c r="I10" s="861"/>
      <c r="J10" s="800">
        <v>0.9778</v>
      </c>
    </row>
    <row r="11" spans="1:10" ht="16.5">
      <c r="A11" s="738"/>
      <c r="B11" s="745"/>
      <c r="C11" s="746"/>
      <c r="D11" s="739"/>
      <c r="E11" s="746"/>
      <c r="F11" s="747"/>
      <c r="G11" s="748"/>
      <c r="H11" s="862" t="s">
        <v>11</v>
      </c>
      <c r="I11" s="863"/>
      <c r="J11" s="801">
        <v>44927</v>
      </c>
    </row>
    <row r="12" spans="1:10" ht="16.5">
      <c r="A12" s="738"/>
      <c r="B12" s="745"/>
      <c r="C12" s="746"/>
      <c r="D12" s="739"/>
      <c r="E12" s="746"/>
      <c r="F12" s="747"/>
      <c r="G12" s="748"/>
      <c r="H12" s="860" t="s">
        <v>10</v>
      </c>
      <c r="I12" s="861"/>
      <c r="J12" s="800">
        <v>1.2087</v>
      </c>
    </row>
    <row r="13" spans="1:10" ht="16.5">
      <c r="A13" s="738"/>
      <c r="B13" s="745"/>
      <c r="C13" s="746"/>
      <c r="D13" s="739"/>
      <c r="E13" s="746"/>
      <c r="F13" s="747"/>
      <c r="G13" s="748"/>
      <c r="H13" s="864" t="s">
        <v>12</v>
      </c>
      <c r="I13" s="865"/>
      <c r="J13" s="802">
        <v>0.2979</v>
      </c>
    </row>
    <row r="14" spans="1:10" ht="6.75" customHeight="1">
      <c r="A14" s="738"/>
      <c r="B14" s="745"/>
      <c r="C14" s="746"/>
      <c r="D14" s="739"/>
      <c r="E14" s="746"/>
      <c r="F14" s="747"/>
      <c r="G14" s="748"/>
      <c r="H14" s="748"/>
      <c r="I14" s="803"/>
      <c r="J14" s="804"/>
    </row>
    <row r="15" spans="1:10" ht="49.5" customHeight="1">
      <c r="A15" s="749" t="s">
        <v>13</v>
      </c>
      <c r="B15" s="750" t="s">
        <v>14</v>
      </c>
      <c r="C15" s="750" t="s">
        <v>15</v>
      </c>
      <c r="D15" s="750" t="s">
        <v>16</v>
      </c>
      <c r="E15" s="750" t="s">
        <v>17</v>
      </c>
      <c r="F15" s="751" t="s">
        <v>18</v>
      </c>
      <c r="G15" s="751" t="s">
        <v>19</v>
      </c>
      <c r="H15" s="751" t="s">
        <v>20</v>
      </c>
      <c r="I15" s="751" t="s">
        <v>21</v>
      </c>
      <c r="J15" s="805" t="s">
        <v>22</v>
      </c>
    </row>
    <row r="16" spans="1:10" s="731" customFormat="1" ht="24" customHeight="1">
      <c r="A16" s="752">
        <v>1</v>
      </c>
      <c r="B16" s="866" t="s">
        <v>23</v>
      </c>
      <c r="C16" s="867"/>
      <c r="D16" s="867"/>
      <c r="E16" s="753"/>
      <c r="F16" s="753"/>
      <c r="G16" s="754"/>
      <c r="H16" s="755">
        <f>SUM(H17)</f>
        <v>8872.64</v>
      </c>
      <c r="I16" s="753"/>
      <c r="J16" s="806">
        <f>SUM(J17)</f>
        <v>8872.64</v>
      </c>
    </row>
    <row r="17" spans="1:10" s="732" customFormat="1" ht="24" customHeight="1">
      <c r="A17" s="756" t="s">
        <v>24</v>
      </c>
      <c r="B17" s="757">
        <v>1</v>
      </c>
      <c r="C17" s="758" t="s">
        <v>25</v>
      </c>
      <c r="D17" s="759" t="s">
        <v>26</v>
      </c>
      <c r="E17" s="758" t="s">
        <v>27</v>
      </c>
      <c r="F17" s="760">
        <v>1</v>
      </c>
      <c r="G17" s="761">
        <f>'ADM. LOCAL'!G9</f>
        <v>8872.64</v>
      </c>
      <c r="H17" s="762">
        <f>G17</f>
        <v>8872.64</v>
      </c>
      <c r="I17" s="797" t="s">
        <v>28</v>
      </c>
      <c r="J17" s="807">
        <f>H17</f>
        <v>8872.64</v>
      </c>
    </row>
    <row r="18" spans="1:10" s="731" customFormat="1" ht="24" customHeight="1">
      <c r="A18" s="752">
        <v>2</v>
      </c>
      <c r="B18" s="866" t="s">
        <v>29</v>
      </c>
      <c r="C18" s="867"/>
      <c r="D18" s="867"/>
      <c r="E18" s="753"/>
      <c r="F18" s="753"/>
      <c r="G18" s="763"/>
      <c r="H18" s="755">
        <f>SUM(H19:H22)</f>
        <v>7882.4364</v>
      </c>
      <c r="I18" s="753"/>
      <c r="J18" s="806">
        <f>SUM(J19:J22)</f>
        <v>10230.61420356</v>
      </c>
    </row>
    <row r="19" spans="1:10" s="733" customFormat="1" ht="24" customHeight="1">
      <c r="A19" s="764" t="s">
        <v>30</v>
      </c>
      <c r="B19" s="758" t="s">
        <v>31</v>
      </c>
      <c r="C19" s="758" t="s">
        <v>32</v>
      </c>
      <c r="D19" s="765" t="s">
        <v>33</v>
      </c>
      <c r="E19" s="766" t="s">
        <v>34</v>
      </c>
      <c r="F19" s="767">
        <f>'MEM. CALCULO R02'!K18</f>
        <v>160.86</v>
      </c>
      <c r="G19" s="768">
        <v>1.38</v>
      </c>
      <c r="H19" s="769">
        <f>G19*F19</f>
        <v>221.9868</v>
      </c>
      <c r="I19" s="808">
        <f>G19*1.2979</f>
        <v>1.791102</v>
      </c>
      <c r="J19" s="809">
        <f>I19*F19</f>
        <v>288.11666772</v>
      </c>
    </row>
    <row r="20" spans="1:10" s="732" customFormat="1" ht="24" customHeight="1">
      <c r="A20" s="764" t="s">
        <v>35</v>
      </c>
      <c r="B20" s="766" t="s">
        <v>36</v>
      </c>
      <c r="C20" s="758" t="s">
        <v>32</v>
      </c>
      <c r="D20" s="770" t="s">
        <v>37</v>
      </c>
      <c r="E20" s="766" t="s">
        <v>38</v>
      </c>
      <c r="F20" s="767">
        <f>'MEM. CALCULO R02'!K21</f>
        <v>2.88</v>
      </c>
      <c r="G20" s="768">
        <v>321.67</v>
      </c>
      <c r="H20" s="769">
        <f>G20*F20</f>
        <v>926.4096</v>
      </c>
      <c r="I20" s="808">
        <f>G20*1.2979</f>
        <v>417.495493</v>
      </c>
      <c r="J20" s="809">
        <f>I20*F20</f>
        <v>1202.38701984</v>
      </c>
    </row>
    <row r="21" spans="1:10" s="732" customFormat="1" ht="24" customHeight="1">
      <c r="A21" s="764" t="s">
        <v>39</v>
      </c>
      <c r="B21" s="766" t="s">
        <v>40</v>
      </c>
      <c r="C21" s="758" t="s">
        <v>32</v>
      </c>
      <c r="D21" s="771" t="s">
        <v>41</v>
      </c>
      <c r="E21" s="772" t="s">
        <v>42</v>
      </c>
      <c r="F21" s="773">
        <f>'MEM. CALCULO R02'!K24</f>
        <v>4</v>
      </c>
      <c r="G21" s="774">
        <v>765.05</v>
      </c>
      <c r="H21" s="769">
        <f>G21*F21</f>
        <v>3060.2</v>
      </c>
      <c r="I21" s="808">
        <f>G21*1.2979</f>
        <v>992.958395</v>
      </c>
      <c r="J21" s="809">
        <f>I21*F21</f>
        <v>3971.83358</v>
      </c>
    </row>
    <row r="22" spans="1:10" s="732" customFormat="1" ht="33">
      <c r="A22" s="764" t="s">
        <v>43</v>
      </c>
      <c r="B22" s="775" t="s">
        <v>44</v>
      </c>
      <c r="C22" s="758" t="s">
        <v>32</v>
      </c>
      <c r="D22" s="771" t="s">
        <v>45</v>
      </c>
      <c r="E22" s="772" t="s">
        <v>42</v>
      </c>
      <c r="F22" s="773">
        <f>'MEM. CALCULO R02'!K27</f>
        <v>4</v>
      </c>
      <c r="G22" s="774">
        <v>918.46</v>
      </c>
      <c r="H22" s="769">
        <f>G22*F22</f>
        <v>3673.84</v>
      </c>
      <c r="I22" s="808">
        <f>G22*1.2979</f>
        <v>1192.069234</v>
      </c>
      <c r="J22" s="809">
        <f>I22*F22</f>
        <v>4768.276936</v>
      </c>
    </row>
    <row r="23" spans="1:43" s="734" customFormat="1" ht="24" customHeight="1">
      <c r="A23" s="776">
        <v>3</v>
      </c>
      <c r="B23" s="868" t="s">
        <v>46</v>
      </c>
      <c r="C23" s="869"/>
      <c r="D23" s="869"/>
      <c r="E23" s="777"/>
      <c r="F23" s="777"/>
      <c r="G23" s="778"/>
      <c r="H23" s="755">
        <f>SUM(H24:H43)</f>
        <v>275187.6412338</v>
      </c>
      <c r="I23" s="777"/>
      <c r="J23" s="806">
        <f>SUM(J24:J43)</f>
        <v>357166.039557349</v>
      </c>
      <c r="K23" s="735"/>
      <c r="L23" s="735"/>
      <c r="M23" s="735"/>
      <c r="N23" s="735"/>
      <c r="O23" s="735"/>
      <c r="P23" s="735"/>
      <c r="Q23" s="735"/>
      <c r="R23" s="735"/>
      <c r="S23" s="735"/>
      <c r="T23" s="735"/>
      <c r="U23" s="735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735"/>
      <c r="AG23" s="735"/>
      <c r="AH23" s="735"/>
      <c r="AI23" s="735"/>
      <c r="AJ23" s="735"/>
      <c r="AK23" s="735"/>
      <c r="AL23" s="735"/>
      <c r="AM23" s="735"/>
      <c r="AN23" s="735"/>
      <c r="AO23" s="735"/>
      <c r="AP23" s="735"/>
      <c r="AQ23" s="735"/>
    </row>
    <row r="24" spans="1:10" s="732" customFormat="1" ht="24" customHeight="1">
      <c r="A24" s="779" t="s">
        <v>47</v>
      </c>
      <c r="B24" s="766" t="s">
        <v>48</v>
      </c>
      <c r="C24" s="758" t="s">
        <v>32</v>
      </c>
      <c r="D24" s="765" t="s">
        <v>49</v>
      </c>
      <c r="E24" s="772" t="s">
        <v>34</v>
      </c>
      <c r="F24" s="773">
        <f>'MEM. CALCULO R02'!K32</f>
        <v>24</v>
      </c>
      <c r="G24" s="774">
        <v>19.42</v>
      </c>
      <c r="H24" s="769">
        <f>G24*F24</f>
        <v>466.08000000000004</v>
      </c>
      <c r="I24" s="808">
        <f>G24*1.2979</f>
        <v>25.205218000000002</v>
      </c>
      <c r="J24" s="809">
        <f>I24*F24</f>
        <v>604.925232</v>
      </c>
    </row>
    <row r="25" spans="1:10" s="732" customFormat="1" ht="24" customHeight="1">
      <c r="A25" s="779" t="s">
        <v>50</v>
      </c>
      <c r="B25" s="780" t="s">
        <v>51</v>
      </c>
      <c r="C25" s="758" t="s">
        <v>32</v>
      </c>
      <c r="D25" s="765" t="s">
        <v>52</v>
      </c>
      <c r="E25" s="772" t="s">
        <v>53</v>
      </c>
      <c r="F25" s="773">
        <f>'MEM. CALCULO R02'!K37</f>
        <v>0.19188000000000002</v>
      </c>
      <c r="G25" s="774">
        <v>185.57</v>
      </c>
      <c r="H25" s="769">
        <f>G25*F25</f>
        <v>35.6071716</v>
      </c>
      <c r="I25" s="808">
        <f>G25*1.2979</f>
        <v>240.851303</v>
      </c>
      <c r="J25" s="809">
        <f>I25*F25</f>
        <v>46.214548019640006</v>
      </c>
    </row>
    <row r="26" spans="1:13" s="732" customFormat="1" ht="33">
      <c r="A26" s="779" t="s">
        <v>54</v>
      </c>
      <c r="B26" s="766" t="s">
        <v>55</v>
      </c>
      <c r="C26" s="758" t="s">
        <v>32</v>
      </c>
      <c r="D26" s="765" t="s">
        <v>56</v>
      </c>
      <c r="E26" s="772" t="s">
        <v>53</v>
      </c>
      <c r="F26" s="773">
        <f>'MEM. CALCULO R02'!K40</f>
        <v>7.0649999999999995</v>
      </c>
      <c r="G26" s="774">
        <v>65.46</v>
      </c>
      <c r="H26" s="769">
        <f>G26*F26</f>
        <v>462.47489999999993</v>
      </c>
      <c r="I26" s="808">
        <f>G26*1.2979</f>
        <v>84.960534</v>
      </c>
      <c r="J26" s="809">
        <f>I26*F26</f>
        <v>600.2461727099999</v>
      </c>
      <c r="M26" s="810"/>
    </row>
    <row r="27" spans="1:14" s="732" customFormat="1" ht="33">
      <c r="A27" s="779" t="s">
        <v>57</v>
      </c>
      <c r="B27" s="780" t="s">
        <v>58</v>
      </c>
      <c r="C27" s="758" t="s">
        <v>32</v>
      </c>
      <c r="D27" s="765" t="s">
        <v>59</v>
      </c>
      <c r="E27" s="772" t="s">
        <v>53</v>
      </c>
      <c r="F27" s="773">
        <f>'MEM. CALCULO R02'!K47</f>
        <v>13.42728</v>
      </c>
      <c r="G27" s="774">
        <v>101.03</v>
      </c>
      <c r="H27" s="769">
        <f>G27*F27</f>
        <v>1356.5580984</v>
      </c>
      <c r="I27" s="808">
        <f>G27*1.2979</f>
        <v>131.126837</v>
      </c>
      <c r="J27" s="809">
        <f>I27*F27</f>
        <v>1760.6767559133598</v>
      </c>
      <c r="L27" s="811" t="s">
        <v>11</v>
      </c>
      <c r="M27" s="811" t="s">
        <v>60</v>
      </c>
      <c r="N27" s="811" t="s">
        <v>61</v>
      </c>
    </row>
    <row r="28" spans="1:14" s="732" customFormat="1" ht="24" customHeight="1">
      <c r="A28" s="779" t="s">
        <v>62</v>
      </c>
      <c r="B28" s="780" t="s">
        <v>63</v>
      </c>
      <c r="C28" s="758" t="s">
        <v>11</v>
      </c>
      <c r="D28" s="765" t="s">
        <v>64</v>
      </c>
      <c r="E28" s="772" t="s">
        <v>34</v>
      </c>
      <c r="F28" s="773">
        <f>'MEM. CALCULO R02'!K50</f>
        <v>160.86</v>
      </c>
      <c r="G28" s="774">
        <f>N28</f>
        <v>1596.8496333333333</v>
      </c>
      <c r="H28" s="769">
        <f>G28*F28</f>
        <v>256869.232018</v>
      </c>
      <c r="I28" s="808">
        <f>G28*1.2979</f>
        <v>2072.5511391033333</v>
      </c>
      <c r="J28" s="809">
        <f>I28*F28</f>
        <v>333390.5762361622</v>
      </c>
      <c r="L28" s="812">
        <v>1513.31</v>
      </c>
      <c r="M28" s="813">
        <f>L28/1.23</f>
        <v>1230.3333333333333</v>
      </c>
      <c r="N28" s="813">
        <f>M28*1.2979</f>
        <v>1596.8496333333333</v>
      </c>
    </row>
    <row r="29" spans="1:14" s="732" customFormat="1" ht="24" customHeight="1">
      <c r="A29" s="779" t="s">
        <v>65</v>
      </c>
      <c r="B29" s="766" t="s">
        <v>66</v>
      </c>
      <c r="C29" s="758" t="s">
        <v>32</v>
      </c>
      <c r="D29" s="771" t="s">
        <v>67</v>
      </c>
      <c r="E29" s="766" t="s">
        <v>38</v>
      </c>
      <c r="F29" s="773">
        <f>'MEM. CALCULO R02'!K53</f>
        <v>159.25140000000002</v>
      </c>
      <c r="G29" s="774">
        <v>20.34</v>
      </c>
      <c r="H29" s="769">
        <f aca="true" t="shared" si="0" ref="H29:H43">G29*F29</f>
        <v>3239.1734760000004</v>
      </c>
      <c r="I29" s="808">
        <f aca="true" t="shared" si="1" ref="I29:I43">G29*1.2979</f>
        <v>26.399286</v>
      </c>
      <c r="J29" s="809">
        <f aca="true" t="shared" si="2" ref="J29:J43">I29*F29</f>
        <v>4204.1232545004</v>
      </c>
      <c r="L29" s="814"/>
      <c r="M29" s="814"/>
      <c r="N29" s="814"/>
    </row>
    <row r="30" spans="1:14" s="732" customFormat="1" ht="24" customHeight="1">
      <c r="A30" s="779" t="s">
        <v>68</v>
      </c>
      <c r="B30" s="781" t="s">
        <v>69</v>
      </c>
      <c r="C30" s="758" t="s">
        <v>32</v>
      </c>
      <c r="D30" s="782" t="s">
        <v>70</v>
      </c>
      <c r="E30" s="766" t="s">
        <v>38</v>
      </c>
      <c r="F30" s="773">
        <f>'MEM. CALCULO R02'!K56</f>
        <v>159.25140000000002</v>
      </c>
      <c r="G30" s="774">
        <v>11.41</v>
      </c>
      <c r="H30" s="769">
        <f t="shared" si="0"/>
        <v>1817.0584740000002</v>
      </c>
      <c r="I30" s="808">
        <f t="shared" si="1"/>
        <v>14.809039</v>
      </c>
      <c r="J30" s="809">
        <f t="shared" si="2"/>
        <v>2358.3601934046005</v>
      </c>
      <c r="L30" s="814"/>
      <c r="M30" s="814"/>
      <c r="N30" s="814"/>
    </row>
    <row r="31" spans="1:14" s="732" customFormat="1" ht="24" customHeight="1">
      <c r="A31" s="779" t="s">
        <v>71</v>
      </c>
      <c r="B31" s="781" t="s">
        <v>72</v>
      </c>
      <c r="C31" s="758" t="s">
        <v>32</v>
      </c>
      <c r="D31" s="782" t="s">
        <v>73</v>
      </c>
      <c r="E31" s="766" t="s">
        <v>53</v>
      </c>
      <c r="F31" s="773">
        <f>'MEM. CALCULO R02'!K59</f>
        <v>0.8088000000000001</v>
      </c>
      <c r="G31" s="774">
        <v>762.6</v>
      </c>
      <c r="H31" s="769">
        <f t="shared" si="0"/>
        <v>616.7908800000001</v>
      </c>
      <c r="I31" s="808">
        <f t="shared" si="1"/>
        <v>989.77854</v>
      </c>
      <c r="J31" s="809">
        <f t="shared" si="2"/>
        <v>800.5328831520001</v>
      </c>
      <c r="L31" s="814"/>
      <c r="M31" s="814"/>
      <c r="N31" s="814"/>
    </row>
    <row r="32" spans="1:14" s="732" customFormat="1" ht="24" customHeight="1">
      <c r="A32" s="779" t="s">
        <v>74</v>
      </c>
      <c r="B32" s="766" t="s">
        <v>75</v>
      </c>
      <c r="C32" s="758" t="s">
        <v>32</v>
      </c>
      <c r="D32" s="759" t="s">
        <v>76</v>
      </c>
      <c r="E32" s="766" t="s">
        <v>38</v>
      </c>
      <c r="F32" s="773">
        <f>'MEM. CALCULO R02'!K64</f>
        <v>249.55800000000002</v>
      </c>
      <c r="G32" s="774">
        <v>28.4</v>
      </c>
      <c r="H32" s="769">
        <f t="shared" si="0"/>
        <v>7087.4472000000005</v>
      </c>
      <c r="I32" s="808">
        <f t="shared" si="1"/>
        <v>36.86036</v>
      </c>
      <c r="J32" s="809">
        <f t="shared" si="2"/>
        <v>9198.79772088</v>
      </c>
      <c r="L32" s="814"/>
      <c r="M32" s="814"/>
      <c r="N32" s="814"/>
    </row>
    <row r="33" spans="1:14" s="732" customFormat="1" ht="33">
      <c r="A33" s="779" t="s">
        <v>77</v>
      </c>
      <c r="B33" s="766" t="s">
        <v>78</v>
      </c>
      <c r="C33" s="758" t="s">
        <v>32</v>
      </c>
      <c r="D33" s="759" t="s">
        <v>79</v>
      </c>
      <c r="E33" s="766" t="s">
        <v>34</v>
      </c>
      <c r="F33" s="773">
        <f>'MEM. CALCULO R02'!K67</f>
        <v>3</v>
      </c>
      <c r="G33" s="774">
        <v>70.81</v>
      </c>
      <c r="H33" s="769">
        <f t="shared" si="0"/>
        <v>212.43</v>
      </c>
      <c r="I33" s="808">
        <f t="shared" si="1"/>
        <v>91.90429900000001</v>
      </c>
      <c r="J33" s="809">
        <f t="shared" si="2"/>
        <v>275.712897</v>
      </c>
      <c r="L33" s="814"/>
      <c r="M33" s="814"/>
      <c r="N33" s="814"/>
    </row>
    <row r="34" spans="1:14" s="732" customFormat="1" ht="33">
      <c r="A34" s="779" t="s">
        <v>80</v>
      </c>
      <c r="B34" s="766" t="s">
        <v>81</v>
      </c>
      <c r="C34" s="758" t="s">
        <v>32</v>
      </c>
      <c r="D34" s="783" t="s">
        <v>82</v>
      </c>
      <c r="E34" s="766" t="s">
        <v>38</v>
      </c>
      <c r="F34" s="773">
        <f>'MEM. CALCULO R02'!K70</f>
        <v>20.220000000000002</v>
      </c>
      <c r="G34" s="774">
        <v>90.29</v>
      </c>
      <c r="H34" s="769">
        <f t="shared" si="0"/>
        <v>1825.6638000000003</v>
      </c>
      <c r="I34" s="808">
        <f t="shared" si="1"/>
        <v>117.18739100000002</v>
      </c>
      <c r="J34" s="809">
        <f t="shared" si="2"/>
        <v>2369.529046020001</v>
      </c>
      <c r="L34" s="814"/>
      <c r="M34" s="814"/>
      <c r="N34" s="814"/>
    </row>
    <row r="35" spans="1:14" s="732" customFormat="1" ht="24" customHeight="1">
      <c r="A35" s="779" t="s">
        <v>83</v>
      </c>
      <c r="B35" s="766" t="s">
        <v>84</v>
      </c>
      <c r="C35" s="758" t="s">
        <v>32</v>
      </c>
      <c r="D35" s="784" t="s">
        <v>85</v>
      </c>
      <c r="E35" s="766" t="s">
        <v>86</v>
      </c>
      <c r="F35" s="773">
        <f>'MEM. CALCULO R02'!K73</f>
        <v>8.256499999999999</v>
      </c>
      <c r="G35" s="774">
        <v>10.94</v>
      </c>
      <c r="H35" s="769">
        <f t="shared" si="0"/>
        <v>90.32610999999999</v>
      </c>
      <c r="I35" s="808">
        <f t="shared" si="1"/>
        <v>14.199026</v>
      </c>
      <c r="J35" s="809">
        <f t="shared" si="2"/>
        <v>117.23425816899999</v>
      </c>
      <c r="L35" s="814"/>
      <c r="M35" s="814"/>
      <c r="N35" s="814"/>
    </row>
    <row r="36" spans="1:14" s="732" customFormat="1" ht="24" customHeight="1">
      <c r="A36" s="779" t="s">
        <v>87</v>
      </c>
      <c r="B36" s="766" t="s">
        <v>88</v>
      </c>
      <c r="C36" s="758" t="s">
        <v>32</v>
      </c>
      <c r="D36" s="784" t="s">
        <v>89</v>
      </c>
      <c r="E36" s="766" t="s">
        <v>38</v>
      </c>
      <c r="F36" s="773">
        <f>'MEM. CALCULO R02'!K76</f>
        <v>40.440000000000005</v>
      </c>
      <c r="G36" s="774">
        <v>6.21</v>
      </c>
      <c r="H36" s="769">
        <f t="shared" si="0"/>
        <v>251.13240000000002</v>
      </c>
      <c r="I36" s="808">
        <f t="shared" si="1"/>
        <v>8.059959000000001</v>
      </c>
      <c r="J36" s="809">
        <f t="shared" si="2"/>
        <v>325.9447419600001</v>
      </c>
      <c r="L36" s="814"/>
      <c r="M36" s="814"/>
      <c r="N36" s="814"/>
    </row>
    <row r="37" spans="1:14" s="732" customFormat="1" ht="24" customHeight="1">
      <c r="A37" s="779" t="s">
        <v>90</v>
      </c>
      <c r="B37" s="766" t="s">
        <v>91</v>
      </c>
      <c r="C37" s="758" t="s">
        <v>32</v>
      </c>
      <c r="D37" s="784" t="s">
        <v>92</v>
      </c>
      <c r="E37" s="766" t="s">
        <v>38</v>
      </c>
      <c r="F37" s="773">
        <f>'MEM. CALCULO R02'!K79</f>
        <v>20.220000000000002</v>
      </c>
      <c r="G37" s="774">
        <v>3.62</v>
      </c>
      <c r="H37" s="769">
        <f t="shared" si="0"/>
        <v>73.19640000000001</v>
      </c>
      <c r="I37" s="808">
        <f t="shared" si="1"/>
        <v>4.698398</v>
      </c>
      <c r="J37" s="809">
        <f t="shared" si="2"/>
        <v>95.00160756000001</v>
      </c>
      <c r="L37" s="814"/>
      <c r="M37" s="814"/>
      <c r="N37" s="814"/>
    </row>
    <row r="38" spans="1:14" s="732" customFormat="1" ht="24" customHeight="1">
      <c r="A38" s="779" t="s">
        <v>93</v>
      </c>
      <c r="B38" s="766" t="s">
        <v>94</v>
      </c>
      <c r="C38" s="758" t="s">
        <v>32</v>
      </c>
      <c r="D38" s="784" t="s">
        <v>95</v>
      </c>
      <c r="E38" s="766" t="s">
        <v>53</v>
      </c>
      <c r="F38" s="773">
        <f>'MEM. CALCULO R02'!K82</f>
        <v>0.25275000000000003</v>
      </c>
      <c r="G38" s="774">
        <v>652.59</v>
      </c>
      <c r="H38" s="769">
        <f t="shared" si="0"/>
        <v>164.94212250000004</v>
      </c>
      <c r="I38" s="808">
        <f t="shared" si="1"/>
        <v>846.996561</v>
      </c>
      <c r="J38" s="809">
        <f t="shared" si="2"/>
        <v>214.07838079275004</v>
      </c>
      <c r="L38" s="814"/>
      <c r="M38" s="814"/>
      <c r="N38" s="814"/>
    </row>
    <row r="39" spans="1:14" s="732" customFormat="1" ht="24" customHeight="1">
      <c r="A39" s="779" t="s">
        <v>96</v>
      </c>
      <c r="B39" s="766" t="s">
        <v>97</v>
      </c>
      <c r="C39" s="766" t="s">
        <v>32</v>
      </c>
      <c r="D39" s="771" t="s">
        <v>98</v>
      </c>
      <c r="E39" s="766" t="s">
        <v>53</v>
      </c>
      <c r="F39" s="773">
        <f>'MEM. CALCULO R02'!K85</f>
        <v>0.25275000000000003</v>
      </c>
      <c r="G39" s="774">
        <v>169.39</v>
      </c>
      <c r="H39" s="769">
        <f t="shared" si="0"/>
        <v>42.8133225</v>
      </c>
      <c r="I39" s="808">
        <f t="shared" si="1"/>
        <v>219.851281</v>
      </c>
      <c r="J39" s="809">
        <f t="shared" si="2"/>
        <v>55.56741127275001</v>
      </c>
      <c r="L39" s="814"/>
      <c r="M39" s="814"/>
      <c r="N39" s="814"/>
    </row>
    <row r="40" spans="1:14" s="732" customFormat="1" ht="24" customHeight="1">
      <c r="A40" s="779" t="s">
        <v>99</v>
      </c>
      <c r="B40" s="766" t="s">
        <v>100</v>
      </c>
      <c r="C40" s="766" t="s">
        <v>32</v>
      </c>
      <c r="D40" s="771" t="s">
        <v>101</v>
      </c>
      <c r="E40" s="766" t="s">
        <v>53</v>
      </c>
      <c r="F40" s="773">
        <f>'MEM. CALCULO R02'!K88</f>
        <v>0.18816000000000002</v>
      </c>
      <c r="G40" s="774">
        <v>477.29</v>
      </c>
      <c r="H40" s="769">
        <f t="shared" si="0"/>
        <v>89.80688640000001</v>
      </c>
      <c r="I40" s="808">
        <f t="shared" si="1"/>
        <v>619.474691</v>
      </c>
      <c r="J40" s="809">
        <f t="shared" si="2"/>
        <v>116.56035785856001</v>
      </c>
      <c r="L40" s="814"/>
      <c r="M40" s="814"/>
      <c r="N40" s="814"/>
    </row>
    <row r="41" spans="1:14" s="732" customFormat="1" ht="33">
      <c r="A41" s="779" t="s">
        <v>102</v>
      </c>
      <c r="B41" s="766" t="s">
        <v>103</v>
      </c>
      <c r="C41" s="766" t="s">
        <v>32</v>
      </c>
      <c r="D41" s="771" t="s">
        <v>104</v>
      </c>
      <c r="E41" s="766" t="s">
        <v>53</v>
      </c>
      <c r="F41" s="773">
        <f>'MEM. CALCULO R02'!K91</f>
        <v>0.18816000000000002</v>
      </c>
      <c r="G41" s="774">
        <v>71.14</v>
      </c>
      <c r="H41" s="769">
        <f t="shared" si="0"/>
        <v>13.385702400000001</v>
      </c>
      <c r="I41" s="808">
        <f t="shared" si="1"/>
        <v>92.332606</v>
      </c>
      <c r="J41" s="809">
        <f t="shared" si="2"/>
        <v>17.37330314496</v>
      </c>
      <c r="L41" s="814"/>
      <c r="M41" s="814"/>
      <c r="N41" s="814"/>
    </row>
    <row r="42" spans="1:14" s="732" customFormat="1" ht="24" customHeight="1">
      <c r="A42" s="779" t="s">
        <v>105</v>
      </c>
      <c r="B42" s="766" t="s">
        <v>84</v>
      </c>
      <c r="C42" s="766" t="s">
        <v>32</v>
      </c>
      <c r="D42" s="771" t="s">
        <v>106</v>
      </c>
      <c r="E42" s="766" t="s">
        <v>86</v>
      </c>
      <c r="F42" s="773">
        <f>'MEM. CALCULO R02'!K94</f>
        <v>36.9792</v>
      </c>
      <c r="G42" s="774">
        <v>10.94</v>
      </c>
      <c r="H42" s="769">
        <f t="shared" si="0"/>
        <v>404.55244799999997</v>
      </c>
      <c r="I42" s="808">
        <f t="shared" si="1"/>
        <v>14.199026</v>
      </c>
      <c r="J42" s="809">
        <f t="shared" si="2"/>
        <v>525.0686222592</v>
      </c>
      <c r="L42" s="814"/>
      <c r="M42" s="814"/>
      <c r="N42" s="814"/>
    </row>
    <row r="43" spans="1:14" s="732" customFormat="1" ht="24" customHeight="1">
      <c r="A43" s="779" t="s">
        <v>107</v>
      </c>
      <c r="B43" s="766" t="s">
        <v>108</v>
      </c>
      <c r="C43" s="766" t="s">
        <v>32</v>
      </c>
      <c r="D43" s="771" t="s">
        <v>109</v>
      </c>
      <c r="E43" s="766" t="s">
        <v>86</v>
      </c>
      <c r="F43" s="773">
        <f>'MEM. CALCULO R02'!K97</f>
        <v>5.6672</v>
      </c>
      <c r="G43" s="774">
        <v>12.17</v>
      </c>
      <c r="H43" s="769">
        <f t="shared" si="0"/>
        <v>68.969824</v>
      </c>
      <c r="I43" s="808">
        <f t="shared" si="1"/>
        <v>15.795443</v>
      </c>
      <c r="J43" s="809">
        <f t="shared" si="2"/>
        <v>89.5159345696</v>
      </c>
      <c r="L43" s="814"/>
      <c r="M43" s="814"/>
      <c r="N43" s="814"/>
    </row>
    <row r="44" spans="1:14" s="731" customFormat="1" ht="24" customHeight="1">
      <c r="A44" s="752">
        <v>4</v>
      </c>
      <c r="B44" s="866" t="s">
        <v>110</v>
      </c>
      <c r="C44" s="867"/>
      <c r="D44" s="867"/>
      <c r="E44" s="753"/>
      <c r="F44" s="753"/>
      <c r="G44" s="754"/>
      <c r="H44" s="755">
        <f>SUM(H45:H54)</f>
        <v>25097.7019899187</v>
      </c>
      <c r="I44" s="753"/>
      <c r="J44" s="806">
        <f>SUM(J45:J54)</f>
        <v>32574.30741271548</v>
      </c>
      <c r="L44" s="815"/>
      <c r="M44" s="815"/>
      <c r="N44" s="815"/>
    </row>
    <row r="45" spans="1:14" s="732" customFormat="1" ht="24" customHeight="1">
      <c r="A45" s="779" t="s">
        <v>111</v>
      </c>
      <c r="B45" s="766" t="s">
        <v>48</v>
      </c>
      <c r="C45" s="758" t="s">
        <v>32</v>
      </c>
      <c r="D45" s="765" t="s">
        <v>49</v>
      </c>
      <c r="E45" s="772" t="s">
        <v>34</v>
      </c>
      <c r="F45" s="773">
        <f>'MEM. CALCULO R02'!K102</f>
        <v>6</v>
      </c>
      <c r="G45" s="774">
        <v>19.42</v>
      </c>
      <c r="H45" s="769">
        <f aca="true" t="shared" si="3" ref="H45:H54">G45*F45</f>
        <v>116.52000000000001</v>
      </c>
      <c r="I45" s="808">
        <f aca="true" t="shared" si="4" ref="I45:I54">G45*1.2979</f>
        <v>25.205218000000002</v>
      </c>
      <c r="J45" s="809">
        <f aca="true" t="shared" si="5" ref="J45:J54">I45*F45</f>
        <v>151.231308</v>
      </c>
      <c r="L45" s="814"/>
      <c r="M45" s="814"/>
      <c r="N45" s="814"/>
    </row>
    <row r="46" spans="1:14" s="732" customFormat="1" ht="24" customHeight="1">
      <c r="A46" s="779" t="s">
        <v>112</v>
      </c>
      <c r="B46" s="766" t="s">
        <v>51</v>
      </c>
      <c r="C46" s="758" t="s">
        <v>32</v>
      </c>
      <c r="D46" s="765" t="s">
        <v>52</v>
      </c>
      <c r="E46" s="772" t="s">
        <v>53</v>
      </c>
      <c r="F46" s="773">
        <f>'MEM. CALCULO R02'!K106</f>
        <v>0.026999999999999996</v>
      </c>
      <c r="G46" s="774">
        <v>185.57</v>
      </c>
      <c r="H46" s="769">
        <f t="shared" si="3"/>
        <v>5.010389999999999</v>
      </c>
      <c r="I46" s="808">
        <f t="shared" si="4"/>
        <v>240.851303</v>
      </c>
      <c r="J46" s="809">
        <f t="shared" si="5"/>
        <v>6.502985180999999</v>
      </c>
      <c r="L46" s="814"/>
      <c r="M46" s="814"/>
      <c r="N46" s="814"/>
    </row>
    <row r="47" spans="1:14" s="732" customFormat="1" ht="33">
      <c r="A47" s="779" t="s">
        <v>113</v>
      </c>
      <c r="B47" s="780" t="s">
        <v>58</v>
      </c>
      <c r="C47" s="758" t="s">
        <v>32</v>
      </c>
      <c r="D47" s="785" t="s">
        <v>59</v>
      </c>
      <c r="E47" s="772" t="s">
        <v>53</v>
      </c>
      <c r="F47" s="773">
        <f>'MEM. CALCULO R02'!K110</f>
        <v>0.026999999999999996</v>
      </c>
      <c r="G47" s="774">
        <v>101.03</v>
      </c>
      <c r="H47" s="769">
        <f t="shared" si="3"/>
        <v>2.72781</v>
      </c>
      <c r="I47" s="808">
        <f t="shared" si="4"/>
        <v>131.126837</v>
      </c>
      <c r="J47" s="809">
        <f t="shared" si="5"/>
        <v>3.540424598999999</v>
      </c>
      <c r="L47" s="814"/>
      <c r="M47" s="814"/>
      <c r="N47" s="814"/>
    </row>
    <row r="48" spans="1:14" s="732" customFormat="1" ht="24" customHeight="1">
      <c r="A48" s="779" t="s">
        <v>114</v>
      </c>
      <c r="B48" s="786" t="s">
        <v>115</v>
      </c>
      <c r="C48" s="758" t="s">
        <v>32</v>
      </c>
      <c r="D48" s="765" t="s">
        <v>116</v>
      </c>
      <c r="E48" s="772" t="s">
        <v>34</v>
      </c>
      <c r="F48" s="773">
        <f>'MEM. CALCULO R02'!K113</f>
        <v>1.8</v>
      </c>
      <c r="G48" s="774">
        <v>10.06</v>
      </c>
      <c r="H48" s="769">
        <f t="shared" si="3"/>
        <v>18.108</v>
      </c>
      <c r="I48" s="808">
        <f t="shared" si="4"/>
        <v>13.056874</v>
      </c>
      <c r="J48" s="809">
        <f t="shared" si="5"/>
        <v>23.5023732</v>
      </c>
      <c r="L48" s="814"/>
      <c r="M48" s="814"/>
      <c r="N48" s="814"/>
    </row>
    <row r="49" spans="1:14" s="732" customFormat="1" ht="24" customHeight="1">
      <c r="A49" s="779" t="s">
        <v>117</v>
      </c>
      <c r="B49" s="781" t="s">
        <v>88</v>
      </c>
      <c r="C49" s="758" t="s">
        <v>32</v>
      </c>
      <c r="D49" s="782" t="s">
        <v>89</v>
      </c>
      <c r="E49" s="766" t="s">
        <v>38</v>
      </c>
      <c r="F49" s="773">
        <f>'MEM. CALCULO R02'!K116</f>
        <v>9</v>
      </c>
      <c r="G49" s="774">
        <v>6.21</v>
      </c>
      <c r="H49" s="769">
        <f t="shared" si="3"/>
        <v>55.89</v>
      </c>
      <c r="I49" s="808">
        <f t="shared" si="4"/>
        <v>8.059959000000001</v>
      </c>
      <c r="J49" s="809">
        <f t="shared" si="5"/>
        <v>72.53963100000001</v>
      </c>
      <c r="L49" s="814"/>
      <c r="M49" s="814"/>
      <c r="N49" s="814"/>
    </row>
    <row r="50" spans="1:14" s="732" customFormat="1" ht="24" customHeight="1">
      <c r="A50" s="779" t="s">
        <v>118</v>
      </c>
      <c r="B50" s="766" t="s">
        <v>66</v>
      </c>
      <c r="C50" s="758" t="s">
        <v>32</v>
      </c>
      <c r="D50" s="771" t="s">
        <v>67</v>
      </c>
      <c r="E50" s="766" t="s">
        <v>38</v>
      </c>
      <c r="F50" s="773">
        <f>'MEM. CALCULO R02'!K119</f>
        <v>9</v>
      </c>
      <c r="G50" s="774">
        <v>20.34</v>
      </c>
      <c r="H50" s="769">
        <f t="shared" si="3"/>
        <v>183.06</v>
      </c>
      <c r="I50" s="808">
        <f t="shared" si="4"/>
        <v>26.399286</v>
      </c>
      <c r="J50" s="809">
        <f t="shared" si="5"/>
        <v>237.593574</v>
      </c>
      <c r="L50" s="814"/>
      <c r="M50" s="814"/>
      <c r="N50" s="814"/>
    </row>
    <row r="51" spans="1:14" s="732" customFormat="1" ht="24" customHeight="1">
      <c r="A51" s="779" t="s">
        <v>119</v>
      </c>
      <c r="B51" s="781" t="s">
        <v>69</v>
      </c>
      <c r="C51" s="758" t="s">
        <v>32</v>
      </c>
      <c r="D51" s="782" t="s">
        <v>70</v>
      </c>
      <c r="E51" s="766" t="s">
        <v>38</v>
      </c>
      <c r="F51" s="773">
        <f>'MEM. CALCULO R02'!K122</f>
        <v>9</v>
      </c>
      <c r="G51" s="774">
        <v>11.41</v>
      </c>
      <c r="H51" s="769">
        <f t="shared" si="3"/>
        <v>102.69</v>
      </c>
      <c r="I51" s="808">
        <f t="shared" si="4"/>
        <v>14.809039</v>
      </c>
      <c r="J51" s="809">
        <f t="shared" si="5"/>
        <v>133.281351</v>
      </c>
      <c r="L51" s="814"/>
      <c r="M51" s="814"/>
      <c r="N51" s="814"/>
    </row>
    <row r="52" spans="1:14" s="732" customFormat="1" ht="24" customHeight="1">
      <c r="A52" s="779" t="s">
        <v>120</v>
      </c>
      <c r="B52" s="766" t="s">
        <v>75</v>
      </c>
      <c r="C52" s="758" t="s">
        <v>32</v>
      </c>
      <c r="D52" s="759" t="s">
        <v>76</v>
      </c>
      <c r="E52" s="766" t="s">
        <v>38</v>
      </c>
      <c r="F52" s="773">
        <f>'MEM. CALCULO R02'!K126</f>
        <v>9.5408</v>
      </c>
      <c r="G52" s="774">
        <v>28.4</v>
      </c>
      <c r="H52" s="769">
        <f t="shared" si="3"/>
        <v>270.95872</v>
      </c>
      <c r="I52" s="808">
        <f t="shared" si="4"/>
        <v>36.86036</v>
      </c>
      <c r="J52" s="809">
        <f t="shared" si="5"/>
        <v>351.677322688</v>
      </c>
      <c r="L52" s="811" t="s">
        <v>11</v>
      </c>
      <c r="M52" s="811" t="s">
        <v>60</v>
      </c>
      <c r="N52" s="811" t="s">
        <v>61</v>
      </c>
    </row>
    <row r="53" spans="1:14" s="732" customFormat="1" ht="24" customHeight="1">
      <c r="A53" s="779" t="s">
        <v>121</v>
      </c>
      <c r="B53" s="766" t="s">
        <v>122</v>
      </c>
      <c r="C53" s="758" t="s">
        <v>11</v>
      </c>
      <c r="D53" s="787" t="s">
        <v>123</v>
      </c>
      <c r="E53" s="772" t="s">
        <v>124</v>
      </c>
      <c r="F53" s="773">
        <f>'MEM. CALCULO R02'!K129</f>
        <v>1</v>
      </c>
      <c r="G53" s="774">
        <f>N53</f>
        <v>10013.351260162603</v>
      </c>
      <c r="H53" s="769">
        <f t="shared" si="3"/>
        <v>10013.351260162603</v>
      </c>
      <c r="I53" s="808">
        <f t="shared" si="4"/>
        <v>12996.328600565043</v>
      </c>
      <c r="J53" s="809">
        <f t="shared" si="5"/>
        <v>12996.328600565043</v>
      </c>
      <c r="L53" s="812">
        <v>9489.5</v>
      </c>
      <c r="M53" s="813">
        <f>L53/1.23</f>
        <v>7715.040650406504</v>
      </c>
      <c r="N53" s="813">
        <f>M53*1.2979</f>
        <v>10013.351260162603</v>
      </c>
    </row>
    <row r="54" spans="1:14" s="732" customFormat="1" ht="24" customHeight="1">
      <c r="A54" s="779" t="s">
        <v>125</v>
      </c>
      <c r="B54" s="766" t="s">
        <v>126</v>
      </c>
      <c r="C54" s="780" t="s">
        <v>11</v>
      </c>
      <c r="D54" s="788" t="s">
        <v>127</v>
      </c>
      <c r="E54" s="780" t="s">
        <v>124</v>
      </c>
      <c r="F54" s="773">
        <f>'MEM. CALCULO R02'!K132</f>
        <v>2</v>
      </c>
      <c r="G54" s="774">
        <f>N54</f>
        <v>7164.6929048780485</v>
      </c>
      <c r="H54" s="769">
        <f t="shared" si="3"/>
        <v>14329.385809756097</v>
      </c>
      <c r="I54" s="808">
        <f t="shared" si="4"/>
        <v>9299.054921241219</v>
      </c>
      <c r="J54" s="809">
        <f t="shared" si="5"/>
        <v>18598.109842482438</v>
      </c>
      <c r="L54" s="812">
        <v>6789.87</v>
      </c>
      <c r="M54" s="813">
        <f>L54/1.23</f>
        <v>5520.219512195122</v>
      </c>
      <c r="N54" s="813">
        <f>M54*1.2979</f>
        <v>7164.6929048780485</v>
      </c>
    </row>
    <row r="55" spans="1:14" s="731" customFormat="1" ht="24" customHeight="1">
      <c r="A55" s="776">
        <v>5</v>
      </c>
      <c r="B55" s="868" t="s">
        <v>128</v>
      </c>
      <c r="C55" s="869"/>
      <c r="D55" s="869"/>
      <c r="E55" s="789"/>
      <c r="F55" s="790"/>
      <c r="G55" s="791"/>
      <c r="H55" s="755">
        <f>SUM(H56:H65)</f>
        <v>8673.927088</v>
      </c>
      <c r="I55" s="816"/>
      <c r="J55" s="806">
        <f>SUM(J56:J65)</f>
        <v>11257.8899675152</v>
      </c>
      <c r="L55" s="817"/>
      <c r="M55" s="817"/>
      <c r="N55" s="817"/>
    </row>
    <row r="56" spans="1:10" s="732" customFormat="1" ht="24" customHeight="1">
      <c r="A56" s="779" t="s">
        <v>129</v>
      </c>
      <c r="B56" s="766" t="s">
        <v>48</v>
      </c>
      <c r="C56" s="758" t="s">
        <v>32</v>
      </c>
      <c r="D56" s="765" t="s">
        <v>49</v>
      </c>
      <c r="E56" s="772" t="s">
        <v>34</v>
      </c>
      <c r="F56" s="773">
        <f>'MEM. CALCULO R02'!K137</f>
        <v>39.2</v>
      </c>
      <c r="G56" s="774">
        <v>19.42</v>
      </c>
      <c r="H56" s="769">
        <f aca="true" t="shared" si="6" ref="H56:H65">G56*F56</f>
        <v>761.2640000000001</v>
      </c>
      <c r="I56" s="808">
        <f aca="true" t="shared" si="7" ref="I56:I65">G56*1.2979</f>
        <v>25.205218000000002</v>
      </c>
      <c r="J56" s="809">
        <f aca="true" t="shared" si="8" ref="J56:J65">I56*F56</f>
        <v>988.0445456000001</v>
      </c>
    </row>
    <row r="57" spans="1:10" s="732" customFormat="1" ht="24" customHeight="1">
      <c r="A57" s="779" t="s">
        <v>130</v>
      </c>
      <c r="B57" s="780" t="s">
        <v>51</v>
      </c>
      <c r="C57" s="758" t="s">
        <v>32</v>
      </c>
      <c r="D57" s="765" t="s">
        <v>52</v>
      </c>
      <c r="E57" s="772" t="s">
        <v>53</v>
      </c>
      <c r="F57" s="773">
        <f>'MEM. CALCULO R02'!K141</f>
        <v>1.6832000000000003</v>
      </c>
      <c r="G57" s="774">
        <v>185.57</v>
      </c>
      <c r="H57" s="769">
        <f t="shared" si="6"/>
        <v>312.351424</v>
      </c>
      <c r="I57" s="808">
        <f t="shared" si="7"/>
        <v>240.851303</v>
      </c>
      <c r="J57" s="809">
        <f t="shared" si="8"/>
        <v>405.40091320960005</v>
      </c>
    </row>
    <row r="58" spans="1:10" s="732" customFormat="1" ht="33">
      <c r="A58" s="779" t="s">
        <v>131</v>
      </c>
      <c r="B58" s="780" t="s">
        <v>58</v>
      </c>
      <c r="C58" s="758" t="s">
        <v>32</v>
      </c>
      <c r="D58" s="765" t="s">
        <v>59</v>
      </c>
      <c r="E58" s="772" t="s">
        <v>53</v>
      </c>
      <c r="F58" s="773">
        <f>'MEM. CALCULO R02'!K147</f>
        <v>16.383200000000002</v>
      </c>
      <c r="G58" s="792">
        <v>101.03</v>
      </c>
      <c r="H58" s="769">
        <f t="shared" si="6"/>
        <v>1655.1946960000002</v>
      </c>
      <c r="I58" s="808">
        <f t="shared" si="7"/>
        <v>131.126837</v>
      </c>
      <c r="J58" s="809">
        <f t="shared" si="8"/>
        <v>2148.2771959384004</v>
      </c>
    </row>
    <row r="59" spans="1:10" s="732" customFormat="1" ht="24" customHeight="1">
      <c r="A59" s="779" t="s">
        <v>132</v>
      </c>
      <c r="B59" s="780" t="s">
        <v>133</v>
      </c>
      <c r="C59" s="758" t="s">
        <v>32</v>
      </c>
      <c r="D59" s="765" t="s">
        <v>134</v>
      </c>
      <c r="E59" s="772" t="s">
        <v>53</v>
      </c>
      <c r="F59" s="773">
        <f>'MEM. CALCULO R02'!K150</f>
        <v>26.960000000000004</v>
      </c>
      <c r="G59" s="774">
        <v>6.27</v>
      </c>
      <c r="H59" s="769">
        <f t="shared" si="6"/>
        <v>169.03920000000002</v>
      </c>
      <c r="I59" s="808">
        <f t="shared" si="7"/>
        <v>8.137833</v>
      </c>
      <c r="J59" s="809">
        <f t="shared" si="8"/>
        <v>219.39597768000004</v>
      </c>
    </row>
    <row r="60" spans="1:10" s="732" customFormat="1" ht="24" customHeight="1">
      <c r="A60" s="779" t="s">
        <v>135</v>
      </c>
      <c r="B60" s="330" t="s">
        <v>136</v>
      </c>
      <c r="C60" s="758" t="s">
        <v>32</v>
      </c>
      <c r="D60" s="783" t="s">
        <v>137</v>
      </c>
      <c r="E60" s="772" t="s">
        <v>38</v>
      </c>
      <c r="F60" s="773">
        <f>'MEM. CALCULO R02'!K154</f>
        <v>78</v>
      </c>
      <c r="G60" s="774">
        <v>1.69</v>
      </c>
      <c r="H60" s="769">
        <f t="shared" si="6"/>
        <v>131.82</v>
      </c>
      <c r="I60" s="808">
        <f t="shared" si="7"/>
        <v>2.193451</v>
      </c>
      <c r="J60" s="809">
        <f t="shared" si="8"/>
        <v>171.089178</v>
      </c>
    </row>
    <row r="61" spans="1:10" s="732" customFormat="1" ht="33">
      <c r="A61" s="779" t="s">
        <v>138</v>
      </c>
      <c r="B61" s="793">
        <v>101617</v>
      </c>
      <c r="C61" s="758" t="s">
        <v>3</v>
      </c>
      <c r="D61" s="331" t="s">
        <v>139</v>
      </c>
      <c r="E61" s="772" t="s">
        <v>38</v>
      </c>
      <c r="F61" s="773">
        <f>'MEM. CALCULO R02'!K158</f>
        <v>83.92000000000002</v>
      </c>
      <c r="G61" s="774">
        <v>3.27</v>
      </c>
      <c r="H61" s="769">
        <f t="shared" si="6"/>
        <v>274.4184000000001</v>
      </c>
      <c r="I61" s="808">
        <f t="shared" si="7"/>
        <v>4.244133000000001</v>
      </c>
      <c r="J61" s="809">
        <f t="shared" si="8"/>
        <v>356.1676413600001</v>
      </c>
    </row>
    <row r="62" spans="1:10" s="732" customFormat="1" ht="24" customHeight="1">
      <c r="A62" s="779" t="s">
        <v>140</v>
      </c>
      <c r="B62" s="351" t="s">
        <v>97</v>
      </c>
      <c r="C62" s="758" t="s">
        <v>32</v>
      </c>
      <c r="D62" s="331" t="s">
        <v>98</v>
      </c>
      <c r="E62" s="772" t="s">
        <v>53</v>
      </c>
      <c r="F62" s="773">
        <f>'MEM. CALCULO R02'!K162</f>
        <v>2.5176</v>
      </c>
      <c r="G62" s="774">
        <v>169.39</v>
      </c>
      <c r="H62" s="769">
        <f t="shared" si="6"/>
        <v>426.4562639999999</v>
      </c>
      <c r="I62" s="808">
        <f t="shared" si="7"/>
        <v>219.851281</v>
      </c>
      <c r="J62" s="809">
        <f t="shared" si="8"/>
        <v>553.4975850456</v>
      </c>
    </row>
    <row r="63" spans="1:10" s="732" customFormat="1" ht="33">
      <c r="A63" s="779" t="s">
        <v>141</v>
      </c>
      <c r="B63" s="330">
        <v>94991</v>
      </c>
      <c r="C63" s="780" t="s">
        <v>3</v>
      </c>
      <c r="D63" s="794" t="s">
        <v>142</v>
      </c>
      <c r="E63" s="772" t="s">
        <v>53</v>
      </c>
      <c r="F63" s="773">
        <f>'MEM. CALCULO R02'!K166</f>
        <v>5.0352</v>
      </c>
      <c r="G63" s="774">
        <v>643.77</v>
      </c>
      <c r="H63" s="769">
        <f t="shared" si="6"/>
        <v>3241.510704</v>
      </c>
      <c r="I63" s="808">
        <f t="shared" si="7"/>
        <v>835.549083</v>
      </c>
      <c r="J63" s="809">
        <f t="shared" si="8"/>
        <v>4207.1567427216</v>
      </c>
    </row>
    <row r="64" spans="1:10" s="732" customFormat="1" ht="24" customHeight="1">
      <c r="A64" s="779" t="s">
        <v>143</v>
      </c>
      <c r="B64" s="330" t="s">
        <v>144</v>
      </c>
      <c r="C64" s="758" t="s">
        <v>32</v>
      </c>
      <c r="D64" s="794" t="s">
        <v>145</v>
      </c>
      <c r="E64" s="772" t="s">
        <v>38</v>
      </c>
      <c r="F64" s="773">
        <f>'MEM. CALCULO R02'!K169</f>
        <v>30</v>
      </c>
      <c r="G64" s="774">
        <v>33.98</v>
      </c>
      <c r="H64" s="769">
        <f t="shared" si="6"/>
        <v>1019.3999999999999</v>
      </c>
      <c r="I64" s="808">
        <f t="shared" si="7"/>
        <v>44.102641999999996</v>
      </c>
      <c r="J64" s="809">
        <f t="shared" si="8"/>
        <v>1323.07926</v>
      </c>
    </row>
    <row r="65" spans="1:10" s="732" customFormat="1" ht="24" customHeight="1">
      <c r="A65" s="779" t="s">
        <v>146</v>
      </c>
      <c r="B65" s="330" t="s">
        <v>147</v>
      </c>
      <c r="C65" s="758" t="s">
        <v>32</v>
      </c>
      <c r="D65" s="794" t="s">
        <v>148</v>
      </c>
      <c r="E65" s="772" t="s">
        <v>53</v>
      </c>
      <c r="F65" s="773">
        <f>'MEM. CALCULO R02'!K173</f>
        <v>16.180000000000003</v>
      </c>
      <c r="G65" s="792">
        <v>42.18</v>
      </c>
      <c r="H65" s="769">
        <f t="shared" si="6"/>
        <v>682.4724000000001</v>
      </c>
      <c r="I65" s="808">
        <f t="shared" si="7"/>
        <v>54.745422000000005</v>
      </c>
      <c r="J65" s="809">
        <f t="shared" si="8"/>
        <v>885.7809279600002</v>
      </c>
    </row>
    <row r="66" spans="1:10" s="735" customFormat="1" ht="24" customHeight="1">
      <c r="A66" s="752">
        <v>6</v>
      </c>
      <c r="B66" s="866" t="s">
        <v>149</v>
      </c>
      <c r="C66" s="867"/>
      <c r="D66" s="867"/>
      <c r="E66" s="753"/>
      <c r="F66" s="753"/>
      <c r="G66" s="754"/>
      <c r="H66" s="755">
        <f>SUM(H67:H74)</f>
        <v>785.8449</v>
      </c>
      <c r="I66" s="753"/>
      <c r="J66" s="806">
        <f>SUM(J67:J74)</f>
        <v>1019.9480957100002</v>
      </c>
    </row>
    <row r="67" spans="1:10" s="732" customFormat="1" ht="24" customHeight="1">
      <c r="A67" s="779" t="s">
        <v>150</v>
      </c>
      <c r="B67" s="766" t="s">
        <v>48</v>
      </c>
      <c r="C67" s="758" t="s">
        <v>32</v>
      </c>
      <c r="D67" s="765" t="s">
        <v>49</v>
      </c>
      <c r="E67" s="772" t="s">
        <v>34</v>
      </c>
      <c r="F67" s="773">
        <f>'MEM. CALCULO R02'!K177</f>
        <v>16.200000000000003</v>
      </c>
      <c r="G67" s="774">
        <v>19.42</v>
      </c>
      <c r="H67" s="769">
        <f aca="true" t="shared" si="9" ref="H67:H74">G67*F67</f>
        <v>314.6040000000001</v>
      </c>
      <c r="I67" s="808">
        <f aca="true" t="shared" si="10" ref="I67:I74">G67*1.2979</f>
        <v>25.205218000000002</v>
      </c>
      <c r="J67" s="809">
        <f aca="true" t="shared" si="11" ref="J67:J74">I67*F67</f>
        <v>408.3245316000001</v>
      </c>
    </row>
    <row r="68" spans="1:10" s="732" customFormat="1" ht="24" customHeight="1">
      <c r="A68" s="779" t="s">
        <v>151</v>
      </c>
      <c r="B68" s="780" t="s">
        <v>51</v>
      </c>
      <c r="C68" s="758" t="s">
        <v>32</v>
      </c>
      <c r="D68" s="765" t="s">
        <v>52</v>
      </c>
      <c r="E68" s="772" t="s">
        <v>53</v>
      </c>
      <c r="F68" s="773">
        <f>'MEM. CALCULO R02'!K180</f>
        <v>0.32399999999999995</v>
      </c>
      <c r="G68" s="774">
        <v>185.57</v>
      </c>
      <c r="H68" s="769">
        <f t="shared" si="9"/>
        <v>60.12467999999999</v>
      </c>
      <c r="I68" s="808">
        <f t="shared" si="10"/>
        <v>240.851303</v>
      </c>
      <c r="J68" s="809">
        <f t="shared" si="11"/>
        <v>78.035822172</v>
      </c>
    </row>
    <row r="69" spans="1:10" s="732" customFormat="1" ht="33">
      <c r="A69" s="779" t="s">
        <v>152</v>
      </c>
      <c r="B69" s="780" t="s">
        <v>58</v>
      </c>
      <c r="C69" s="758" t="s">
        <v>32</v>
      </c>
      <c r="D69" s="765" t="s">
        <v>59</v>
      </c>
      <c r="E69" s="772" t="s">
        <v>53</v>
      </c>
      <c r="F69" s="773">
        <f>'MEM. CALCULO R02'!K183</f>
        <v>0.32399999999999995</v>
      </c>
      <c r="G69" s="774">
        <v>101.03</v>
      </c>
      <c r="H69" s="769">
        <f t="shared" si="9"/>
        <v>32.73372</v>
      </c>
      <c r="I69" s="808">
        <f t="shared" si="10"/>
        <v>131.126837</v>
      </c>
      <c r="J69" s="809">
        <f t="shared" si="11"/>
        <v>42.485095187999995</v>
      </c>
    </row>
    <row r="70" spans="1:10" s="732" customFormat="1" ht="24" customHeight="1">
      <c r="A70" s="779" t="s">
        <v>153</v>
      </c>
      <c r="B70" s="818" t="s">
        <v>97</v>
      </c>
      <c r="C70" s="758" t="s">
        <v>32</v>
      </c>
      <c r="D70" s="819" t="s">
        <v>98</v>
      </c>
      <c r="E70" s="772" t="s">
        <v>53</v>
      </c>
      <c r="F70" s="773">
        <f>'MEM. CALCULO R02'!K186</f>
        <v>0.16199999999999998</v>
      </c>
      <c r="G70" s="774">
        <v>169.39</v>
      </c>
      <c r="H70" s="769">
        <f t="shared" si="9"/>
        <v>27.441179999999996</v>
      </c>
      <c r="I70" s="808">
        <f t="shared" si="10"/>
        <v>219.851281</v>
      </c>
      <c r="J70" s="809">
        <f t="shared" si="11"/>
        <v>35.61590752199999</v>
      </c>
    </row>
    <row r="71" spans="1:10" s="732" customFormat="1" ht="24" customHeight="1">
      <c r="A71" s="779" t="s">
        <v>154</v>
      </c>
      <c r="B71" s="818" t="s">
        <v>100</v>
      </c>
      <c r="C71" s="758" t="s">
        <v>32</v>
      </c>
      <c r="D71" s="819" t="s">
        <v>101</v>
      </c>
      <c r="E71" s="772" t="s">
        <v>53</v>
      </c>
      <c r="F71" s="773">
        <f>'MEM. CALCULO R02'!K189</f>
        <v>0.32399999999999995</v>
      </c>
      <c r="G71" s="774">
        <v>477.29</v>
      </c>
      <c r="H71" s="769">
        <f t="shared" si="9"/>
        <v>154.64195999999998</v>
      </c>
      <c r="I71" s="808">
        <f t="shared" si="10"/>
        <v>619.474691</v>
      </c>
      <c r="J71" s="809">
        <f t="shared" si="11"/>
        <v>200.70979988399998</v>
      </c>
    </row>
    <row r="72" spans="1:10" s="732" customFormat="1" ht="33">
      <c r="A72" s="779" t="s">
        <v>155</v>
      </c>
      <c r="B72" s="818" t="s">
        <v>103</v>
      </c>
      <c r="C72" s="758" t="s">
        <v>32</v>
      </c>
      <c r="D72" s="819" t="s">
        <v>104</v>
      </c>
      <c r="E72" s="772" t="s">
        <v>53</v>
      </c>
      <c r="F72" s="773">
        <f>'MEM. CALCULO R02'!K192</f>
        <v>0.32399999999999995</v>
      </c>
      <c r="G72" s="774">
        <v>71.14</v>
      </c>
      <c r="H72" s="769">
        <f t="shared" si="9"/>
        <v>23.049359999999997</v>
      </c>
      <c r="I72" s="808">
        <f t="shared" si="10"/>
        <v>92.332606</v>
      </c>
      <c r="J72" s="809">
        <f t="shared" si="11"/>
        <v>29.915764343999996</v>
      </c>
    </row>
    <row r="73" spans="1:10" s="732" customFormat="1" ht="33">
      <c r="A73" s="779" t="s">
        <v>156</v>
      </c>
      <c r="B73" s="818" t="s">
        <v>157</v>
      </c>
      <c r="C73" s="758" t="s">
        <v>32</v>
      </c>
      <c r="D73" s="819" t="s">
        <v>158</v>
      </c>
      <c r="E73" s="772" t="s">
        <v>38</v>
      </c>
      <c r="F73" s="773">
        <f>'MEM. CALCULO R02'!K195</f>
        <v>1.125</v>
      </c>
      <c r="G73" s="774">
        <v>139.83</v>
      </c>
      <c r="H73" s="769">
        <f t="shared" si="9"/>
        <v>157.30875</v>
      </c>
      <c r="I73" s="808">
        <f t="shared" si="10"/>
        <v>181.48535700000002</v>
      </c>
      <c r="J73" s="809">
        <f t="shared" si="11"/>
        <v>204.17102662500002</v>
      </c>
    </row>
    <row r="74" spans="1:10" s="732" customFormat="1" ht="33">
      <c r="A74" s="779" t="s">
        <v>159</v>
      </c>
      <c r="B74" s="818" t="s">
        <v>160</v>
      </c>
      <c r="C74" s="758" t="s">
        <v>32</v>
      </c>
      <c r="D74" s="819" t="s">
        <v>161</v>
      </c>
      <c r="E74" s="772" t="s">
        <v>38</v>
      </c>
      <c r="F74" s="773">
        <f>'MEM. CALCULO R02'!K198</f>
        <v>1.125</v>
      </c>
      <c r="G74" s="774">
        <v>14.17</v>
      </c>
      <c r="H74" s="769">
        <f t="shared" si="9"/>
        <v>15.94125</v>
      </c>
      <c r="I74" s="808">
        <f t="shared" si="10"/>
        <v>18.391243</v>
      </c>
      <c r="J74" s="809">
        <f t="shared" si="11"/>
        <v>20.690148375</v>
      </c>
    </row>
    <row r="75" spans="1:10" s="731" customFormat="1" ht="24" customHeight="1">
      <c r="A75" s="752">
        <v>7</v>
      </c>
      <c r="B75" s="866" t="s">
        <v>162</v>
      </c>
      <c r="C75" s="867"/>
      <c r="D75" s="867"/>
      <c r="E75" s="753"/>
      <c r="F75" s="753"/>
      <c r="G75" s="754"/>
      <c r="H75" s="755">
        <f>SUM(H76:H80)</f>
        <v>1811.15</v>
      </c>
      <c r="I75" s="753"/>
      <c r="J75" s="806">
        <f>SUM(J76:J80)</f>
        <v>2350.691585</v>
      </c>
    </row>
    <row r="76" spans="1:10" s="732" customFormat="1" ht="24" customHeight="1">
      <c r="A76" s="779" t="s">
        <v>163</v>
      </c>
      <c r="B76" s="780" t="s">
        <v>51</v>
      </c>
      <c r="C76" s="758" t="s">
        <v>32</v>
      </c>
      <c r="D76" s="765" t="s">
        <v>52</v>
      </c>
      <c r="E76" s="772" t="s">
        <v>53</v>
      </c>
      <c r="F76" s="773">
        <f>'MEM. CALCULO R02'!K202</f>
        <v>0.2</v>
      </c>
      <c r="G76" s="774">
        <v>185.57</v>
      </c>
      <c r="H76" s="769">
        <f>G76*F76</f>
        <v>37.114</v>
      </c>
      <c r="I76" s="808">
        <f>G76*1.2979</f>
        <v>240.851303</v>
      </c>
      <c r="J76" s="809">
        <f>I76*F76</f>
        <v>48.170260600000006</v>
      </c>
    </row>
    <row r="77" spans="1:10" s="732" customFormat="1" ht="33">
      <c r="A77" s="779" t="s">
        <v>164</v>
      </c>
      <c r="B77" s="780" t="s">
        <v>58</v>
      </c>
      <c r="C77" s="758" t="s">
        <v>32</v>
      </c>
      <c r="D77" s="765" t="s">
        <v>59</v>
      </c>
      <c r="E77" s="772" t="s">
        <v>53</v>
      </c>
      <c r="F77" s="773">
        <f>'MEM. CALCULO R02'!K205</f>
        <v>0.2</v>
      </c>
      <c r="G77" s="774">
        <v>101.03</v>
      </c>
      <c r="H77" s="769">
        <f>G77*F77</f>
        <v>20.206000000000003</v>
      </c>
      <c r="I77" s="808">
        <f>G77*1.2979</f>
        <v>131.126837</v>
      </c>
      <c r="J77" s="809">
        <f>I77*F77</f>
        <v>26.2253674</v>
      </c>
    </row>
    <row r="78" spans="1:10" s="731" customFormat="1" ht="33">
      <c r="A78" s="779" t="s">
        <v>165</v>
      </c>
      <c r="B78" s="766" t="s">
        <v>166</v>
      </c>
      <c r="C78" s="758" t="s">
        <v>32</v>
      </c>
      <c r="D78" s="771" t="s">
        <v>167</v>
      </c>
      <c r="E78" s="772" t="s">
        <v>124</v>
      </c>
      <c r="F78" s="773">
        <f>'MEM. CALCULO R02'!K208</f>
        <v>1</v>
      </c>
      <c r="G78" s="774">
        <v>1325.39</v>
      </c>
      <c r="H78" s="769">
        <f>G78*F78</f>
        <v>1325.39</v>
      </c>
      <c r="I78" s="808">
        <f>G78*1.2979</f>
        <v>1720.2236810000002</v>
      </c>
      <c r="J78" s="809">
        <f>I78*F78</f>
        <v>1720.2236810000002</v>
      </c>
    </row>
    <row r="79" spans="1:10" s="731" customFormat="1" ht="24" customHeight="1">
      <c r="A79" s="779" t="s">
        <v>168</v>
      </c>
      <c r="B79" s="820">
        <v>95675</v>
      </c>
      <c r="C79" s="758" t="s">
        <v>3</v>
      </c>
      <c r="D79" s="788" t="s">
        <v>169</v>
      </c>
      <c r="E79" s="772" t="s">
        <v>124</v>
      </c>
      <c r="F79" s="773">
        <f>'MEM. CALCULO R02'!K211</f>
        <v>1</v>
      </c>
      <c r="G79" s="774">
        <v>149.94</v>
      </c>
      <c r="H79" s="769">
        <f>G79*F79</f>
        <v>149.94</v>
      </c>
      <c r="I79" s="808">
        <f>G79*1.2979</f>
        <v>194.607126</v>
      </c>
      <c r="J79" s="809">
        <f>I79*F79</f>
        <v>194.607126</v>
      </c>
    </row>
    <row r="80" spans="1:10" s="731" customFormat="1" ht="24" customHeight="1">
      <c r="A80" s="779" t="s">
        <v>170</v>
      </c>
      <c r="B80" s="820" t="s">
        <v>171</v>
      </c>
      <c r="C80" s="758" t="s">
        <v>32</v>
      </c>
      <c r="D80" s="788" t="s">
        <v>172</v>
      </c>
      <c r="E80" s="772" t="s">
        <v>34</v>
      </c>
      <c r="F80" s="773">
        <f>'MEM. CALCULO R02'!K214</f>
        <v>10</v>
      </c>
      <c r="G80" s="774">
        <v>27.85</v>
      </c>
      <c r="H80" s="769">
        <f>G80*F80</f>
        <v>278.5</v>
      </c>
      <c r="I80" s="808">
        <f>G80*1.2979</f>
        <v>36.146515</v>
      </c>
      <c r="J80" s="809">
        <f>I80*F80</f>
        <v>361.46515</v>
      </c>
    </row>
    <row r="81" spans="1:10" s="731" customFormat="1" ht="24" customHeight="1">
      <c r="A81" s="752">
        <v>8</v>
      </c>
      <c r="B81" s="866" t="s">
        <v>173</v>
      </c>
      <c r="C81" s="867"/>
      <c r="D81" s="867"/>
      <c r="E81" s="753"/>
      <c r="F81" s="753"/>
      <c r="G81" s="754"/>
      <c r="H81" s="755">
        <f>SUM(H82)</f>
        <v>2466.6366000000003</v>
      </c>
      <c r="I81" s="753"/>
      <c r="J81" s="806">
        <f>SUM(J82)</f>
        <v>3201.4476431400003</v>
      </c>
    </row>
    <row r="82" spans="1:10" s="731" customFormat="1" ht="24" customHeight="1">
      <c r="A82" s="821" t="s">
        <v>174</v>
      </c>
      <c r="B82" s="822" t="s">
        <v>175</v>
      </c>
      <c r="C82" s="823" t="s">
        <v>32</v>
      </c>
      <c r="D82" s="824" t="s">
        <v>176</v>
      </c>
      <c r="E82" s="823" t="s">
        <v>38</v>
      </c>
      <c r="F82" s="825">
        <f>'MEM. CALCULO R02'!K219</f>
        <v>208.86</v>
      </c>
      <c r="G82" s="826">
        <v>11.81</v>
      </c>
      <c r="H82" s="827">
        <f>G82*F82</f>
        <v>2466.6366000000003</v>
      </c>
      <c r="I82" s="826">
        <f>G82*1.2979</f>
        <v>15.328199000000001</v>
      </c>
      <c r="J82" s="839">
        <f>I82*F82</f>
        <v>3201.4476431400003</v>
      </c>
    </row>
    <row r="83" spans="1:10" s="731" customFormat="1" ht="42" customHeight="1">
      <c r="A83" s="738"/>
      <c r="B83" s="828"/>
      <c r="C83" s="829"/>
      <c r="D83" s="829"/>
      <c r="E83" s="732"/>
      <c r="F83" s="830"/>
      <c r="G83" s="830"/>
      <c r="H83" s="830"/>
      <c r="I83" s="840" t="s">
        <v>177</v>
      </c>
      <c r="J83" s="841">
        <f>H16+H18+H23+H44+H55+H66+H75+H81</f>
        <v>330777.9782117188</v>
      </c>
    </row>
    <row r="84" spans="1:10" s="731" customFormat="1" ht="40.5" customHeight="1">
      <c r="A84" s="507"/>
      <c r="B84" s="831"/>
      <c r="C84" s="832"/>
      <c r="D84" s="550"/>
      <c r="E84" s="732"/>
      <c r="F84" s="830"/>
      <c r="G84" s="830"/>
      <c r="H84" s="830"/>
      <c r="I84" s="842" t="s">
        <v>178</v>
      </c>
      <c r="J84" s="843">
        <f>J16+J18+J23+J44+J55+J66+J75+J81</f>
        <v>426673.57846498967</v>
      </c>
    </row>
    <row r="85" spans="1:10" s="731" customFormat="1" ht="19.5" customHeight="1">
      <c r="A85" s="833"/>
      <c r="B85" s="834"/>
      <c r="C85" s="835"/>
      <c r="D85" s="835"/>
      <c r="E85" s="835"/>
      <c r="F85" s="835"/>
      <c r="G85" s="835"/>
      <c r="H85" s="835"/>
      <c r="I85" s="505"/>
      <c r="J85" s="505"/>
    </row>
    <row r="86" spans="1:10" s="731" customFormat="1" ht="10.5" customHeight="1">
      <c r="A86" s="833"/>
      <c r="B86" s="834"/>
      <c r="C86" s="835"/>
      <c r="D86" s="835"/>
      <c r="E86" s="835"/>
      <c r="F86" s="835"/>
      <c r="G86" s="835"/>
      <c r="H86" s="835"/>
      <c r="I86" s="505"/>
      <c r="J86" s="505"/>
    </row>
    <row r="87" spans="1:10" s="731" customFormat="1" ht="19.5" customHeight="1">
      <c r="A87" s="870" t="s">
        <v>179</v>
      </c>
      <c r="B87" s="870"/>
      <c r="C87" s="870"/>
      <c r="D87" s="870"/>
      <c r="E87" s="870"/>
      <c r="F87" s="870"/>
      <c r="G87" s="870"/>
      <c r="H87" s="870"/>
      <c r="I87" s="870"/>
      <c r="J87" s="870"/>
    </row>
    <row r="88" spans="1:10" s="731" customFormat="1" ht="24.75" customHeight="1">
      <c r="A88" s="833"/>
      <c r="B88" s="834"/>
      <c r="C88" s="835"/>
      <c r="D88" s="835"/>
      <c r="E88" s="835"/>
      <c r="F88" s="835"/>
      <c r="G88" s="835"/>
      <c r="H88" s="505"/>
      <c r="I88" s="505"/>
      <c r="J88" s="505"/>
    </row>
    <row r="89" spans="1:7" s="731" customFormat="1" ht="63" customHeight="1">
      <c r="A89" s="508"/>
      <c r="B89" s="836"/>
      <c r="C89" s="732"/>
      <c r="D89" s="732"/>
      <c r="E89" s="732"/>
      <c r="F89" s="732"/>
      <c r="G89" s="732"/>
    </row>
    <row r="90" spans="1:10" s="731" customFormat="1" ht="48.75" customHeight="1">
      <c r="A90" s="833"/>
      <c r="B90" s="834"/>
      <c r="C90" s="835"/>
      <c r="D90" s="835"/>
      <c r="E90" s="835"/>
      <c r="F90" s="835"/>
      <c r="G90" s="835"/>
      <c r="H90" s="505"/>
      <c r="I90" s="505"/>
      <c r="J90" s="505"/>
    </row>
    <row r="91" spans="1:10" s="731" customFormat="1" ht="38.25" customHeight="1">
      <c r="A91" s="833"/>
      <c r="B91" s="834"/>
      <c r="C91" s="835"/>
      <c r="D91" s="835"/>
      <c r="E91" s="835"/>
      <c r="F91" s="835"/>
      <c r="G91" s="835"/>
      <c r="H91" s="505"/>
      <c r="I91" s="505"/>
      <c r="J91" s="505"/>
    </row>
    <row r="92" spans="1:7" s="731" customFormat="1" ht="19.5" customHeight="1">
      <c r="A92" s="508"/>
      <c r="B92" s="836"/>
      <c r="C92" s="732"/>
      <c r="D92" s="732"/>
      <c r="E92" s="732"/>
      <c r="F92" s="732"/>
      <c r="G92" s="732"/>
    </row>
    <row r="93" spans="1:7" s="731" customFormat="1" ht="21.75" customHeight="1">
      <c r="A93" s="508"/>
      <c r="B93" s="836"/>
      <c r="C93" s="732"/>
      <c r="D93" s="732"/>
      <c r="E93" s="732"/>
      <c r="F93" s="732"/>
      <c r="G93" s="732"/>
    </row>
    <row r="94" spans="1:7" s="731" customFormat="1" ht="19.5" customHeight="1">
      <c r="A94" s="508"/>
      <c r="B94" s="836"/>
      <c r="C94" s="732"/>
      <c r="D94" s="732"/>
      <c r="E94" s="732"/>
      <c r="F94" s="732"/>
      <c r="G94" s="732"/>
    </row>
    <row r="95" spans="1:7" s="731" customFormat="1" ht="19.5" customHeight="1">
      <c r="A95" s="508"/>
      <c r="B95" s="836"/>
      <c r="C95" s="732"/>
      <c r="D95" s="732"/>
      <c r="E95" s="732"/>
      <c r="F95" s="732"/>
      <c r="G95" s="732"/>
    </row>
    <row r="96" spans="1:7" s="731" customFormat="1" ht="19.5" customHeight="1">
      <c r="A96" s="508"/>
      <c r="B96" s="836"/>
      <c r="C96" s="732"/>
      <c r="D96" s="732"/>
      <c r="E96" s="732"/>
      <c r="F96" s="732"/>
      <c r="G96" s="732"/>
    </row>
    <row r="97" spans="1:2" s="731" customFormat="1" ht="19.5" customHeight="1">
      <c r="A97" s="837"/>
      <c r="B97" s="838"/>
    </row>
    <row r="98" spans="1:2" s="731" customFormat="1" ht="19.5" customHeight="1">
      <c r="A98" s="837"/>
      <c r="B98" s="838"/>
    </row>
    <row r="99" spans="1:2" s="731" customFormat="1" ht="9.75" customHeight="1">
      <c r="A99" s="837"/>
      <c r="B99" s="838"/>
    </row>
    <row r="100" spans="1:2" s="731" customFormat="1" ht="19.5" customHeight="1">
      <c r="A100" s="837"/>
      <c r="B100" s="838"/>
    </row>
    <row r="101" spans="1:2" s="731" customFormat="1" ht="19.5" customHeight="1">
      <c r="A101" s="837"/>
      <c r="B101" s="838"/>
    </row>
    <row r="102" spans="1:2" s="731" customFormat="1" ht="19.5" customHeight="1">
      <c r="A102" s="837"/>
      <c r="B102" s="838"/>
    </row>
    <row r="103" spans="1:2" s="731" customFormat="1" ht="19.5" customHeight="1">
      <c r="A103" s="837"/>
      <c r="B103" s="838"/>
    </row>
    <row r="104" spans="1:2" s="731" customFormat="1" ht="19.5" customHeight="1">
      <c r="A104" s="837"/>
      <c r="B104" s="838"/>
    </row>
    <row r="105" spans="1:2" s="731" customFormat="1" ht="9.75" customHeight="1">
      <c r="A105" s="837"/>
      <c r="B105" s="838"/>
    </row>
    <row r="106" spans="1:2" s="731" customFormat="1" ht="19.5" customHeight="1">
      <c r="A106" s="837"/>
      <c r="B106" s="838"/>
    </row>
    <row r="107" spans="1:2" s="731" customFormat="1" ht="19.5" customHeight="1">
      <c r="A107" s="837"/>
      <c r="B107" s="838"/>
    </row>
    <row r="108" spans="1:2" s="731" customFormat="1" ht="9.75" customHeight="1">
      <c r="A108" s="837"/>
      <c r="B108" s="838"/>
    </row>
    <row r="109" spans="1:2" s="731" customFormat="1" ht="19.5" customHeight="1">
      <c r="A109" s="837"/>
      <c r="B109" s="838"/>
    </row>
    <row r="110" spans="1:2" s="731" customFormat="1" ht="19.5" customHeight="1">
      <c r="A110" s="837"/>
      <c r="B110" s="838"/>
    </row>
    <row r="111" spans="1:2" s="731" customFormat="1" ht="9.75" customHeight="1">
      <c r="A111" s="837"/>
      <c r="B111" s="838"/>
    </row>
    <row r="112" spans="1:2" s="731" customFormat="1" ht="16.5">
      <c r="A112" s="837"/>
      <c r="B112" s="838"/>
    </row>
    <row r="113" spans="1:2" s="731" customFormat="1" ht="16.5">
      <c r="A113" s="837"/>
      <c r="B113" s="838"/>
    </row>
    <row r="114" spans="1:2" s="731" customFormat="1" ht="9.75" customHeight="1">
      <c r="A114" s="837"/>
      <c r="B114" s="838"/>
    </row>
    <row r="115" spans="1:2" s="731" customFormat="1" ht="19.5" customHeight="1">
      <c r="A115" s="837"/>
      <c r="B115" s="838"/>
    </row>
    <row r="116" spans="1:2" s="731" customFormat="1" ht="19.5" customHeight="1">
      <c r="A116" s="837"/>
      <c r="B116" s="838"/>
    </row>
    <row r="117" spans="1:10" ht="16.5">
      <c r="A117" s="837"/>
      <c r="B117" s="838"/>
      <c r="C117" s="731"/>
      <c r="D117" s="731"/>
      <c r="E117" s="731"/>
      <c r="F117" s="731"/>
      <c r="G117" s="731"/>
      <c r="H117" s="731"/>
      <c r="I117" s="731"/>
      <c r="J117" s="731"/>
    </row>
    <row r="118" spans="1:10" ht="16.5">
      <c r="A118" s="837"/>
      <c r="B118" s="838"/>
      <c r="C118" s="731"/>
      <c r="D118" s="731"/>
      <c r="E118" s="731"/>
      <c r="F118" s="731"/>
      <c r="G118" s="731"/>
      <c r="H118" s="731"/>
      <c r="I118" s="731"/>
      <c r="J118" s="731"/>
    </row>
    <row r="120" spans="1:10" ht="16.5" customHeight="1">
      <c r="A120"/>
      <c r="B120"/>
      <c r="C120"/>
      <c r="D120"/>
      <c r="E120"/>
      <c r="F120"/>
      <c r="G120"/>
      <c r="H120"/>
      <c r="I120"/>
      <c r="J120"/>
    </row>
    <row r="121" spans="1:11" ht="16.5">
      <c r="A121"/>
      <c r="B121"/>
      <c r="C121"/>
      <c r="D121"/>
      <c r="E121"/>
      <c r="F121"/>
      <c r="G121"/>
      <c r="H121"/>
      <c r="I121"/>
      <c r="J121"/>
      <c r="K121" s="838"/>
    </row>
    <row r="122" spans="1:11" ht="16.5">
      <c r="A122"/>
      <c r="B122"/>
      <c r="C122"/>
      <c r="D122"/>
      <c r="E122"/>
      <c r="F122"/>
      <c r="G122"/>
      <c r="H122"/>
      <c r="I122"/>
      <c r="J122"/>
      <c r="K122" s="844"/>
    </row>
    <row r="123" spans="1:10" ht="16.5" customHeight="1">
      <c r="A123"/>
      <c r="B123"/>
      <c r="C123"/>
      <c r="D123"/>
      <c r="E123"/>
      <c r="F123"/>
      <c r="G123"/>
      <c r="H123"/>
      <c r="I123"/>
      <c r="J123"/>
    </row>
    <row r="124" spans="1:10" ht="16.5">
      <c r="A124"/>
      <c r="B124"/>
      <c r="C124"/>
      <c r="D124"/>
      <c r="E124"/>
      <c r="F124"/>
      <c r="G124"/>
      <c r="H124"/>
      <c r="I124"/>
      <c r="J124"/>
    </row>
    <row r="125" spans="1:10" ht="16.5">
      <c r="A125"/>
      <c r="B125"/>
      <c r="C125"/>
      <c r="D125"/>
      <c r="E125"/>
      <c r="F125"/>
      <c r="G125"/>
      <c r="H125"/>
      <c r="I125"/>
      <c r="J125"/>
    </row>
    <row r="126" spans="1:10" ht="16.5">
      <c r="A126"/>
      <c r="B126"/>
      <c r="C126"/>
      <c r="D126"/>
      <c r="E126"/>
      <c r="F126"/>
      <c r="G126"/>
      <c r="H126"/>
      <c r="I126"/>
      <c r="J126"/>
    </row>
    <row r="127" spans="1:10" ht="16.5">
      <c r="A127"/>
      <c r="B127"/>
      <c r="C127"/>
      <c r="D127"/>
      <c r="E127"/>
      <c r="F127"/>
      <c r="G127"/>
      <c r="H127"/>
      <c r="I127"/>
      <c r="J127"/>
    </row>
    <row r="128" spans="1:10" ht="16.5">
      <c r="A128"/>
      <c r="B128"/>
      <c r="C128"/>
      <c r="D128"/>
      <c r="E128"/>
      <c r="F128"/>
      <c r="G128"/>
      <c r="H128"/>
      <c r="I128"/>
      <c r="J128"/>
    </row>
    <row r="129" spans="1:10" ht="16.5">
      <c r="A129"/>
      <c r="B129"/>
      <c r="C129"/>
      <c r="D129"/>
      <c r="E129"/>
      <c r="F129"/>
      <c r="G129"/>
      <c r="H129"/>
      <c r="I129"/>
      <c r="J129"/>
    </row>
    <row r="130" spans="1:10" ht="16.5">
      <c r="A130"/>
      <c r="B130"/>
      <c r="C130"/>
      <c r="D130"/>
      <c r="E130"/>
      <c r="F130"/>
      <c r="G130"/>
      <c r="H130"/>
      <c r="I130"/>
      <c r="J130"/>
    </row>
    <row r="131" spans="1:10" ht="16.5">
      <c r="A131"/>
      <c r="B131"/>
      <c r="C131"/>
      <c r="D131"/>
      <c r="E131"/>
      <c r="F131"/>
      <c r="G131"/>
      <c r="H131"/>
      <c r="I131"/>
      <c r="J131"/>
    </row>
    <row r="132" spans="1:10" ht="16.5">
      <c r="A132"/>
      <c r="B132"/>
      <c r="C132"/>
      <c r="D132"/>
      <c r="E132"/>
      <c r="F132"/>
      <c r="G132"/>
      <c r="H132"/>
      <c r="I132"/>
      <c r="J132"/>
    </row>
    <row r="133" spans="1:10" ht="16.5">
      <c r="A133"/>
      <c r="B133"/>
      <c r="C133"/>
      <c r="D133"/>
      <c r="E133"/>
      <c r="F133"/>
      <c r="G133"/>
      <c r="H133"/>
      <c r="I133"/>
      <c r="J133"/>
    </row>
    <row r="134" spans="1:10" ht="16.5">
      <c r="A134"/>
      <c r="B134"/>
      <c r="C134"/>
      <c r="D134"/>
      <c r="E134"/>
      <c r="F134"/>
      <c r="G134"/>
      <c r="H134"/>
      <c r="I134"/>
      <c r="J134"/>
    </row>
    <row r="135" spans="1:10" ht="16.5" customHeight="1">
      <c r="A135"/>
      <c r="B135"/>
      <c r="C135"/>
      <c r="D135"/>
      <c r="E135"/>
      <c r="F135"/>
      <c r="G135"/>
      <c r="H135"/>
      <c r="I135"/>
      <c r="J135"/>
    </row>
    <row r="136" spans="1:10" ht="16.5">
      <c r="A136"/>
      <c r="B136"/>
      <c r="C136"/>
      <c r="D136"/>
      <c r="E136"/>
      <c r="F136"/>
      <c r="G136"/>
      <c r="H136"/>
      <c r="I136"/>
      <c r="J136"/>
    </row>
    <row r="137" spans="1:10" ht="16.5">
      <c r="A137"/>
      <c r="B137"/>
      <c r="C137"/>
      <c r="D137"/>
      <c r="E137"/>
      <c r="F137"/>
      <c r="G137"/>
      <c r="H137"/>
      <c r="I137"/>
      <c r="J137"/>
    </row>
    <row r="138" spans="1:10" ht="16.5" customHeight="1">
      <c r="A138"/>
      <c r="B138"/>
      <c r="C138"/>
      <c r="D138"/>
      <c r="E138"/>
      <c r="F138"/>
      <c r="G138"/>
      <c r="H138"/>
      <c r="I138"/>
      <c r="J138"/>
    </row>
    <row r="139" spans="1:10" ht="16.5">
      <c r="A139"/>
      <c r="B139"/>
      <c r="C139"/>
      <c r="D139"/>
      <c r="E139"/>
      <c r="F139"/>
      <c r="G139"/>
      <c r="H139"/>
      <c r="I139"/>
      <c r="J139"/>
    </row>
    <row r="140" spans="1:10" ht="16.5">
      <c r="A140"/>
      <c r="B140"/>
      <c r="C140"/>
      <c r="D140"/>
      <c r="E140"/>
      <c r="F140"/>
      <c r="G140"/>
      <c r="H140"/>
      <c r="I140"/>
      <c r="J140"/>
    </row>
    <row r="141" spans="1:10" ht="16.5" customHeight="1">
      <c r="A141"/>
      <c r="B141"/>
      <c r="C141"/>
      <c r="D141"/>
      <c r="E141"/>
      <c r="F141"/>
      <c r="G141"/>
      <c r="H141"/>
      <c r="I141"/>
      <c r="J141"/>
    </row>
    <row r="142" spans="1:10" ht="16.5">
      <c r="A142"/>
      <c r="B142"/>
      <c r="C142"/>
      <c r="D142"/>
      <c r="E142"/>
      <c r="F142"/>
      <c r="G142"/>
      <c r="H142"/>
      <c r="I142"/>
      <c r="J142"/>
    </row>
    <row r="143" spans="1:10" ht="16.5">
      <c r="A143"/>
      <c r="B143"/>
      <c r="C143"/>
      <c r="D143"/>
      <c r="E143"/>
      <c r="F143"/>
      <c r="G143"/>
      <c r="H143"/>
      <c r="I143"/>
      <c r="J143"/>
    </row>
    <row r="144" spans="1:10" ht="16.5">
      <c r="A144"/>
      <c r="B144"/>
      <c r="C144"/>
      <c r="D144"/>
      <c r="E144"/>
      <c r="F144"/>
      <c r="G144"/>
      <c r="H144"/>
      <c r="I144"/>
      <c r="J144"/>
    </row>
    <row r="145" spans="1:10" ht="16.5">
      <c r="A145"/>
      <c r="B145"/>
      <c r="C145"/>
      <c r="D145"/>
      <c r="E145"/>
      <c r="F145"/>
      <c r="G145"/>
      <c r="H145"/>
      <c r="I145"/>
      <c r="J145"/>
    </row>
    <row r="146" spans="1:10" ht="16.5">
      <c r="A146"/>
      <c r="B146"/>
      <c r="C146"/>
      <c r="D146"/>
      <c r="E146"/>
      <c r="F146"/>
      <c r="G146"/>
      <c r="H146"/>
      <c r="I146"/>
      <c r="J146"/>
    </row>
  </sheetData>
  <sheetProtection selectLockedCells="1" selectUnlockedCells="1"/>
  <mergeCells count="23">
    <mergeCell ref="A9:F10"/>
    <mergeCell ref="A7:G8"/>
    <mergeCell ref="B75:D75"/>
    <mergeCell ref="B81:D81"/>
    <mergeCell ref="A87:J87"/>
    <mergeCell ref="B16:D16"/>
    <mergeCell ref="B18:D18"/>
    <mergeCell ref="B23:D23"/>
    <mergeCell ref="B44:D44"/>
    <mergeCell ref="B55:D55"/>
    <mergeCell ref="B66:D66"/>
    <mergeCell ref="H8:I8"/>
    <mergeCell ref="H9:I9"/>
    <mergeCell ref="H10:I10"/>
    <mergeCell ref="H11:I11"/>
    <mergeCell ref="H12:I12"/>
    <mergeCell ref="H13:I13"/>
    <mergeCell ref="A1:J1"/>
    <mergeCell ref="A2:J2"/>
    <mergeCell ref="A3:J3"/>
    <mergeCell ref="A4:J4"/>
    <mergeCell ref="H6:J6"/>
    <mergeCell ref="H7:I7"/>
  </mergeCells>
  <printOptions horizontalCentered="1"/>
  <pageMargins left="0" right="0" top="0.40902777777777777" bottom="0.2125" header="0.5118055555555555" footer="0.5118055555555555"/>
  <pageSetup horizontalDpi="300" verticalDpi="300"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1"/>
  <sheetViews>
    <sheetView workbookViewId="0" topLeftCell="A7">
      <selection activeCell="D19" sqref="D19"/>
    </sheetView>
  </sheetViews>
  <sheetFormatPr defaultColWidth="9.140625" defaultRowHeight="12.75"/>
  <cols>
    <col min="1" max="1" width="9.140625" style="566" customWidth="1"/>
    <col min="2" max="2" width="9.140625" style="567" customWidth="1"/>
    <col min="3" max="3" width="13.00390625" style="567" customWidth="1"/>
    <col min="4" max="4" width="57.57421875" style="567" customWidth="1"/>
    <col min="5" max="5" width="12.8515625" style="568" customWidth="1"/>
    <col min="6" max="6" width="14.57421875" style="568" customWidth="1"/>
    <col min="7" max="7" width="8.7109375" style="568" customWidth="1"/>
    <col min="8" max="8" width="9.8515625" style="568" customWidth="1"/>
    <col min="9" max="9" width="10.8515625" style="568" customWidth="1"/>
    <col min="10" max="10" width="9.28125" style="568" customWidth="1"/>
    <col min="11" max="11" width="10.00390625" style="569" customWidth="1"/>
    <col min="12" max="12" width="9.140625" style="567" customWidth="1"/>
    <col min="13" max="16384" width="9.140625" style="1" customWidth="1"/>
  </cols>
  <sheetData>
    <row r="1" spans="1:14" ht="23.25" customHeight="1">
      <c r="A1" s="570"/>
      <c r="B1" s="571"/>
      <c r="C1" s="571"/>
      <c r="D1" s="571"/>
      <c r="E1" s="572"/>
      <c r="F1" s="572"/>
      <c r="G1" s="572"/>
      <c r="H1" s="572"/>
      <c r="I1" s="572"/>
      <c r="J1" s="572"/>
      <c r="K1" s="617"/>
      <c r="L1" s="571"/>
      <c r="M1" s="9"/>
      <c r="N1" s="9"/>
    </row>
    <row r="2" spans="1:14" ht="60" customHeight="1">
      <c r="A2" s="570"/>
      <c r="B2" s="571"/>
      <c r="C2" s="571"/>
      <c r="D2" s="571"/>
      <c r="E2" s="572"/>
      <c r="F2" s="572"/>
      <c r="G2" s="572"/>
      <c r="H2" s="572"/>
      <c r="I2" s="572"/>
      <c r="J2" s="572"/>
      <c r="K2" s="617"/>
      <c r="L2" s="571"/>
      <c r="M2" s="9"/>
      <c r="N2" s="9"/>
    </row>
    <row r="3" spans="1:14" ht="28.5" customHeight="1">
      <c r="A3" s="873" t="s">
        <v>195</v>
      </c>
      <c r="B3" s="873"/>
      <c r="C3" s="873"/>
      <c r="D3" s="873"/>
      <c r="E3" s="873"/>
      <c r="F3" s="873"/>
      <c r="G3" s="873"/>
      <c r="H3" s="873"/>
      <c r="I3" s="873"/>
      <c r="J3" s="873"/>
      <c r="K3" s="874"/>
      <c r="L3" s="571"/>
      <c r="M3" s="9"/>
      <c r="N3" s="9"/>
    </row>
    <row r="4" spans="1:14" ht="15.75">
      <c r="A4" s="570"/>
      <c r="B4" s="573"/>
      <c r="C4" s="573"/>
      <c r="D4" s="573"/>
      <c r="E4" s="573"/>
      <c r="F4" s="573"/>
      <c r="G4" s="573"/>
      <c r="H4" s="573"/>
      <c r="I4" s="573"/>
      <c r="J4" s="573"/>
      <c r="K4" s="618"/>
      <c r="L4" s="571"/>
      <c r="M4" s="9"/>
      <c r="N4" s="9"/>
    </row>
    <row r="5" spans="1:14" ht="15.75">
      <c r="A5" s="875" t="s">
        <v>196</v>
      </c>
      <c r="B5" s="875"/>
      <c r="C5" s="875"/>
      <c r="D5" s="875"/>
      <c r="E5" s="876"/>
      <c r="F5" s="876"/>
      <c r="G5" s="876"/>
      <c r="H5" s="876"/>
      <c r="I5" s="876"/>
      <c r="J5" s="876"/>
      <c r="K5" s="876"/>
      <c r="L5" s="571"/>
      <c r="M5" s="9"/>
      <c r="N5" s="9"/>
    </row>
    <row r="6" spans="1:14" ht="27" customHeight="1">
      <c r="A6" s="877" t="s">
        <v>197</v>
      </c>
      <c r="B6" s="877"/>
      <c r="C6" s="877"/>
      <c r="D6" s="877"/>
      <c r="E6" s="878"/>
      <c r="F6" s="878"/>
      <c r="G6" s="878"/>
      <c r="H6" s="878"/>
      <c r="I6" s="878"/>
      <c r="J6" s="878"/>
      <c r="K6" s="878"/>
      <c r="L6" s="571"/>
      <c r="M6" s="9"/>
      <c r="N6" s="9"/>
    </row>
    <row r="7" spans="1:14" ht="15.75">
      <c r="A7" s="570"/>
      <c r="B7" s="571"/>
      <c r="C7" s="571"/>
      <c r="D7" s="571"/>
      <c r="E7" s="572"/>
      <c r="F7" s="572"/>
      <c r="G7" s="572"/>
      <c r="H7" s="572"/>
      <c r="I7" s="572"/>
      <c r="J7" s="572"/>
      <c r="K7" s="617"/>
      <c r="L7" s="571"/>
      <c r="M7" s="9"/>
      <c r="N7" s="9"/>
    </row>
    <row r="8" spans="1:14" s="565" customFormat="1" ht="15.75">
      <c r="A8" s="574">
        <v>1</v>
      </c>
      <c r="B8" s="879" t="s">
        <v>23</v>
      </c>
      <c r="C8" s="879"/>
      <c r="D8" s="879"/>
      <c r="E8" s="879"/>
      <c r="F8" s="879"/>
      <c r="G8" s="879"/>
      <c r="H8" s="879"/>
      <c r="I8" s="879"/>
      <c r="J8" s="879"/>
      <c r="K8" s="880"/>
      <c r="L8" s="619"/>
      <c r="M8" s="620"/>
      <c r="N8" s="620"/>
    </row>
    <row r="9" spans="1:14" s="565" customFormat="1" ht="31.5">
      <c r="A9" s="575" t="s">
        <v>24</v>
      </c>
      <c r="B9" s="576" t="s">
        <v>3</v>
      </c>
      <c r="C9" s="577">
        <v>90778</v>
      </c>
      <c r="D9" s="578" t="s">
        <v>198</v>
      </c>
      <c r="E9" s="576" t="s">
        <v>27</v>
      </c>
      <c r="F9" s="576" t="s">
        <v>18</v>
      </c>
      <c r="G9" s="576" t="s">
        <v>199</v>
      </c>
      <c r="H9" s="576" t="s">
        <v>25</v>
      </c>
      <c r="I9" s="576" t="s">
        <v>200</v>
      </c>
      <c r="J9" s="576" t="s">
        <v>201</v>
      </c>
      <c r="K9" s="621" t="s">
        <v>202</v>
      </c>
      <c r="L9" s="619"/>
      <c r="M9" s="620"/>
      <c r="N9" s="620"/>
    </row>
    <row r="10" spans="1:14" ht="15.75">
      <c r="A10" s="579"/>
      <c r="B10" s="580"/>
      <c r="C10" s="580"/>
      <c r="D10" s="581" t="s">
        <v>203</v>
      </c>
      <c r="E10" s="113" t="s">
        <v>204</v>
      </c>
      <c r="F10" s="582">
        <v>32</v>
      </c>
      <c r="G10" s="583"/>
      <c r="H10" s="583"/>
      <c r="I10" s="583"/>
      <c r="J10" s="582"/>
      <c r="K10" s="622">
        <f>F10</f>
        <v>32</v>
      </c>
      <c r="L10" s="571"/>
      <c r="M10" s="9"/>
      <c r="N10" s="9"/>
    </row>
    <row r="11" spans="1:14" ht="15.75">
      <c r="A11" s="112"/>
      <c r="B11" s="113"/>
      <c r="C11" s="584"/>
      <c r="D11" s="585"/>
      <c r="E11" s="113"/>
      <c r="F11" s="582"/>
      <c r="G11" s="583"/>
      <c r="H11" s="583"/>
      <c r="I11" s="583"/>
      <c r="J11" s="604" t="s">
        <v>205</v>
      </c>
      <c r="K11" s="623">
        <f>K10</f>
        <v>32</v>
      </c>
      <c r="L11" s="571"/>
      <c r="M11" s="9"/>
      <c r="N11" s="9"/>
    </row>
    <row r="12" spans="1:14" s="565" customFormat="1" ht="31.5">
      <c r="A12" s="575" t="s">
        <v>206</v>
      </c>
      <c r="B12" s="576" t="s">
        <v>3</v>
      </c>
      <c r="C12" s="577">
        <v>90776</v>
      </c>
      <c r="D12" s="578" t="s">
        <v>207</v>
      </c>
      <c r="E12" s="576" t="s">
        <v>27</v>
      </c>
      <c r="F12" s="576" t="s">
        <v>18</v>
      </c>
      <c r="G12" s="576" t="s">
        <v>199</v>
      </c>
      <c r="H12" s="576" t="s">
        <v>25</v>
      </c>
      <c r="I12" s="576" t="s">
        <v>200</v>
      </c>
      <c r="J12" s="576" t="s">
        <v>201</v>
      </c>
      <c r="K12" s="621" t="s">
        <v>202</v>
      </c>
      <c r="L12" s="619"/>
      <c r="M12" s="620"/>
      <c r="N12" s="620"/>
    </row>
    <row r="13" spans="1:14" ht="15.75">
      <c r="A13" s="112"/>
      <c r="B13" s="113"/>
      <c r="C13" s="584"/>
      <c r="D13" s="581" t="s">
        <v>208</v>
      </c>
      <c r="E13" s="113" t="s">
        <v>204</v>
      </c>
      <c r="F13" s="582">
        <v>160</v>
      </c>
      <c r="G13" s="583"/>
      <c r="H13" s="583"/>
      <c r="I13" s="583"/>
      <c r="J13" s="582"/>
      <c r="K13" s="624">
        <f>F13</f>
        <v>160</v>
      </c>
      <c r="L13" s="571"/>
      <c r="M13" s="9"/>
      <c r="N13" s="9"/>
    </row>
    <row r="14" spans="1:14" ht="15.75">
      <c r="A14" s="586"/>
      <c r="B14" s="587"/>
      <c r="C14" s="588"/>
      <c r="D14" s="589"/>
      <c r="E14" s="587"/>
      <c r="F14" s="590"/>
      <c r="G14" s="591"/>
      <c r="H14" s="591"/>
      <c r="I14" s="591"/>
      <c r="J14" s="609" t="s">
        <v>205</v>
      </c>
      <c r="K14" s="625">
        <f>K13</f>
        <v>160</v>
      </c>
      <c r="L14" s="571"/>
      <c r="M14" s="9"/>
      <c r="N14" s="9"/>
    </row>
    <row r="15" spans="1:14" s="565" customFormat="1" ht="15.75">
      <c r="A15" s="574">
        <v>2</v>
      </c>
      <c r="B15" s="879" t="s">
        <v>29</v>
      </c>
      <c r="C15" s="879"/>
      <c r="D15" s="879"/>
      <c r="E15" s="879"/>
      <c r="F15" s="879"/>
      <c r="G15" s="879"/>
      <c r="H15" s="879"/>
      <c r="I15" s="879"/>
      <c r="J15" s="879"/>
      <c r="K15" s="880"/>
      <c r="L15" s="619"/>
      <c r="M15" s="620"/>
      <c r="N15" s="620"/>
    </row>
    <row r="16" spans="1:14" s="565" customFormat="1" ht="15.75">
      <c r="A16" s="575" t="s">
        <v>30</v>
      </c>
      <c r="B16" s="592" t="s">
        <v>32</v>
      </c>
      <c r="C16" s="577" t="s">
        <v>31</v>
      </c>
      <c r="D16" s="593" t="s">
        <v>33</v>
      </c>
      <c r="E16" s="576" t="s">
        <v>34</v>
      </c>
      <c r="F16" s="594" t="s">
        <v>18</v>
      </c>
      <c r="G16" s="594" t="s">
        <v>199</v>
      </c>
      <c r="H16" s="594" t="s">
        <v>25</v>
      </c>
      <c r="I16" s="594" t="s">
        <v>200</v>
      </c>
      <c r="J16" s="594" t="s">
        <v>201</v>
      </c>
      <c r="K16" s="626" t="s">
        <v>202</v>
      </c>
      <c r="L16" s="619"/>
      <c r="M16" s="620"/>
      <c r="N16" s="620"/>
    </row>
    <row r="17" spans="1:14" ht="15.75">
      <c r="A17" s="595"/>
      <c r="B17" s="596"/>
      <c r="C17" s="597"/>
      <c r="D17" s="598" t="s">
        <v>209</v>
      </c>
      <c r="E17" s="599"/>
      <c r="F17" s="582"/>
      <c r="G17" s="582">
        <v>1</v>
      </c>
      <c r="H17" s="582">
        <v>160.86</v>
      </c>
      <c r="I17" s="582"/>
      <c r="J17" s="582"/>
      <c r="K17" s="622">
        <f>G17*H17</f>
        <v>160.86</v>
      </c>
      <c r="L17" s="571"/>
      <c r="M17" s="9"/>
      <c r="N17" s="9"/>
    </row>
    <row r="18" spans="1:14" ht="15.75">
      <c r="A18" s="595"/>
      <c r="B18" s="596"/>
      <c r="C18" s="597"/>
      <c r="D18" s="600"/>
      <c r="E18" s="113"/>
      <c r="F18" s="583"/>
      <c r="G18" s="583"/>
      <c r="H18" s="583"/>
      <c r="I18" s="583"/>
      <c r="J18" s="604" t="s">
        <v>205</v>
      </c>
      <c r="K18" s="623">
        <f>SUM(K17)</f>
        <v>160.86</v>
      </c>
      <c r="L18" s="571"/>
      <c r="M18" s="9"/>
      <c r="N18" s="9"/>
    </row>
    <row r="19" spans="1:14" s="565" customFormat="1" ht="31.5">
      <c r="A19" s="575" t="s">
        <v>35</v>
      </c>
      <c r="B19" s="576" t="s">
        <v>32</v>
      </c>
      <c r="C19" s="577" t="s">
        <v>36</v>
      </c>
      <c r="D19" s="601" t="s">
        <v>37</v>
      </c>
      <c r="E19" s="576" t="s">
        <v>38</v>
      </c>
      <c r="F19" s="594" t="s">
        <v>18</v>
      </c>
      <c r="G19" s="594" t="s">
        <v>199</v>
      </c>
      <c r="H19" s="594" t="s">
        <v>25</v>
      </c>
      <c r="I19" s="594" t="s">
        <v>200</v>
      </c>
      <c r="J19" s="594" t="s">
        <v>201</v>
      </c>
      <c r="K19" s="626" t="s">
        <v>202</v>
      </c>
      <c r="L19" s="619"/>
      <c r="M19" s="620"/>
      <c r="N19" s="620"/>
    </row>
    <row r="20" spans="1:14" ht="15.75">
      <c r="A20" s="579"/>
      <c r="B20" s="602"/>
      <c r="C20" s="602"/>
      <c r="D20" s="603" t="s">
        <v>210</v>
      </c>
      <c r="E20" s="602"/>
      <c r="F20" s="582"/>
      <c r="G20" s="604"/>
      <c r="H20" s="604">
        <v>2.4</v>
      </c>
      <c r="I20" s="604">
        <v>1.2</v>
      </c>
      <c r="J20" s="604"/>
      <c r="K20" s="622">
        <f>H20*I20</f>
        <v>2.88</v>
      </c>
      <c r="L20" s="571"/>
      <c r="M20" s="9"/>
      <c r="N20" s="9"/>
    </row>
    <row r="21" spans="1:14" ht="15.75">
      <c r="A21" s="579"/>
      <c r="B21" s="602"/>
      <c r="C21" s="602"/>
      <c r="D21" s="603"/>
      <c r="E21" s="602"/>
      <c r="F21" s="604"/>
      <c r="G21" s="604"/>
      <c r="H21" s="604"/>
      <c r="I21" s="604"/>
      <c r="J21" s="604" t="s">
        <v>205</v>
      </c>
      <c r="K21" s="623">
        <f>K20</f>
        <v>2.88</v>
      </c>
      <c r="L21" s="571"/>
      <c r="M21" s="9"/>
      <c r="N21" s="9"/>
    </row>
    <row r="22" spans="1:14" s="565" customFormat="1" ht="31.5">
      <c r="A22" s="575" t="s">
        <v>39</v>
      </c>
      <c r="B22" s="576" t="s">
        <v>32</v>
      </c>
      <c r="C22" s="577" t="s">
        <v>40</v>
      </c>
      <c r="D22" s="593" t="s">
        <v>41</v>
      </c>
      <c r="E22" s="576" t="s">
        <v>42</v>
      </c>
      <c r="F22" s="594" t="s">
        <v>18</v>
      </c>
      <c r="G22" s="594" t="s">
        <v>199</v>
      </c>
      <c r="H22" s="594" t="s">
        <v>25</v>
      </c>
      <c r="I22" s="594" t="s">
        <v>200</v>
      </c>
      <c r="J22" s="594" t="s">
        <v>201</v>
      </c>
      <c r="K22" s="626" t="s">
        <v>202</v>
      </c>
      <c r="L22" s="619"/>
      <c r="M22" s="620"/>
      <c r="N22" s="620"/>
    </row>
    <row r="23" spans="1:14" ht="15.75">
      <c r="A23" s="595"/>
      <c r="B23" s="602"/>
      <c r="C23" s="602"/>
      <c r="D23" s="603" t="s">
        <v>211</v>
      </c>
      <c r="E23" s="602"/>
      <c r="F23" s="604">
        <v>1</v>
      </c>
      <c r="G23" s="604"/>
      <c r="H23" s="604"/>
      <c r="I23" s="604"/>
      <c r="J23" s="604">
        <v>4</v>
      </c>
      <c r="K23" s="622">
        <f>F23*J23</f>
        <v>4</v>
      </c>
      <c r="L23" s="571"/>
      <c r="M23" s="9"/>
      <c r="N23" s="9"/>
    </row>
    <row r="24" spans="1:14" ht="15.75">
      <c r="A24" s="595"/>
      <c r="B24" s="602"/>
      <c r="C24" s="602"/>
      <c r="D24" s="603"/>
      <c r="E24" s="602"/>
      <c r="F24" s="604"/>
      <c r="G24" s="604"/>
      <c r="H24" s="604"/>
      <c r="I24" s="604"/>
      <c r="J24" s="604" t="s">
        <v>205</v>
      </c>
      <c r="K24" s="623">
        <f>K23</f>
        <v>4</v>
      </c>
      <c r="L24" s="571"/>
      <c r="M24" s="9"/>
      <c r="N24" s="9"/>
    </row>
    <row r="25" spans="1:14" s="565" customFormat="1" ht="31.5">
      <c r="A25" s="605" t="s">
        <v>43</v>
      </c>
      <c r="B25" s="594" t="s">
        <v>32</v>
      </c>
      <c r="C25" s="594" t="s">
        <v>44</v>
      </c>
      <c r="D25" s="593" t="s">
        <v>212</v>
      </c>
      <c r="E25" s="576" t="s">
        <v>42</v>
      </c>
      <c r="F25" s="594" t="s">
        <v>18</v>
      </c>
      <c r="G25" s="594" t="s">
        <v>199</v>
      </c>
      <c r="H25" s="594" t="s">
        <v>25</v>
      </c>
      <c r="I25" s="594" t="s">
        <v>200</v>
      </c>
      <c r="J25" s="594" t="s">
        <v>201</v>
      </c>
      <c r="K25" s="626" t="s">
        <v>202</v>
      </c>
      <c r="L25" s="619"/>
      <c r="M25" s="620"/>
      <c r="N25" s="620"/>
    </row>
    <row r="26" spans="1:14" ht="15.75">
      <c r="A26" s="595"/>
      <c r="B26" s="602"/>
      <c r="C26" s="602"/>
      <c r="D26" s="603" t="s">
        <v>213</v>
      </c>
      <c r="E26" s="602"/>
      <c r="F26" s="604">
        <v>1</v>
      </c>
      <c r="G26" s="604"/>
      <c r="H26" s="604"/>
      <c r="I26" s="604"/>
      <c r="J26" s="604">
        <v>4</v>
      </c>
      <c r="K26" s="622">
        <f>F26*J26</f>
        <v>4</v>
      </c>
      <c r="L26" s="571"/>
      <c r="M26" s="9"/>
      <c r="N26" s="9"/>
    </row>
    <row r="27" spans="1:14" ht="15.75">
      <c r="A27" s="606"/>
      <c r="B27" s="607"/>
      <c r="C27" s="607"/>
      <c r="D27" s="608"/>
      <c r="E27" s="607"/>
      <c r="F27" s="609"/>
      <c r="G27" s="609"/>
      <c r="H27" s="609"/>
      <c r="I27" s="609"/>
      <c r="J27" s="609" t="s">
        <v>205</v>
      </c>
      <c r="K27" s="625">
        <f>K26</f>
        <v>4</v>
      </c>
      <c r="L27" s="571"/>
      <c r="M27" s="9"/>
      <c r="N27" s="9"/>
    </row>
    <row r="28" spans="1:14" s="565" customFormat="1" ht="15.75">
      <c r="A28" s="574">
        <v>3</v>
      </c>
      <c r="B28" s="879" t="s">
        <v>46</v>
      </c>
      <c r="C28" s="879"/>
      <c r="D28" s="879"/>
      <c r="E28" s="879"/>
      <c r="F28" s="879"/>
      <c r="G28" s="879"/>
      <c r="H28" s="879"/>
      <c r="I28" s="879"/>
      <c r="J28" s="879"/>
      <c r="K28" s="880"/>
      <c r="L28" s="619"/>
      <c r="M28" s="620"/>
      <c r="N28" s="620"/>
    </row>
    <row r="29" spans="1:14" s="565" customFormat="1" ht="31.5">
      <c r="A29" s="610" t="s">
        <v>47</v>
      </c>
      <c r="B29" s="594" t="s">
        <v>32</v>
      </c>
      <c r="C29" s="594" t="s">
        <v>48</v>
      </c>
      <c r="D29" s="593" t="s">
        <v>49</v>
      </c>
      <c r="E29" s="576" t="s">
        <v>34</v>
      </c>
      <c r="F29" s="594" t="s">
        <v>18</v>
      </c>
      <c r="G29" s="594" t="s">
        <v>199</v>
      </c>
      <c r="H29" s="594" t="s">
        <v>25</v>
      </c>
      <c r="I29" s="594" t="s">
        <v>200</v>
      </c>
      <c r="J29" s="594" t="s">
        <v>201</v>
      </c>
      <c r="K29" s="626" t="s">
        <v>202</v>
      </c>
      <c r="L29" s="619"/>
      <c r="M29" s="620"/>
      <c r="N29" s="620"/>
    </row>
    <row r="30" spans="1:14" ht="15.75">
      <c r="A30" s="74"/>
      <c r="B30" s="75"/>
      <c r="C30" s="75"/>
      <c r="D30" s="162" t="s">
        <v>214</v>
      </c>
      <c r="E30" s="78"/>
      <c r="F30" s="78"/>
      <c r="G30" s="78"/>
      <c r="H30" s="611">
        <v>5.3</v>
      </c>
      <c r="I30" s="78"/>
      <c r="J30" s="75">
        <v>2</v>
      </c>
      <c r="K30" s="624">
        <f>H30*J30</f>
        <v>10.6</v>
      </c>
      <c r="L30" s="571"/>
      <c r="M30" s="9"/>
      <c r="N30" s="9"/>
    </row>
    <row r="31" spans="1:14" ht="15.75">
      <c r="A31" s="74"/>
      <c r="B31" s="75"/>
      <c r="C31" s="75"/>
      <c r="D31" s="162" t="s">
        <v>215</v>
      </c>
      <c r="E31" s="78"/>
      <c r="F31" s="78"/>
      <c r="G31" s="78"/>
      <c r="H31" s="611">
        <v>6.7</v>
      </c>
      <c r="I31" s="78"/>
      <c r="J31" s="75">
        <v>2</v>
      </c>
      <c r="K31" s="624">
        <f>H31*J31</f>
        <v>13.4</v>
      </c>
      <c r="L31" s="571"/>
      <c r="M31" s="9"/>
      <c r="N31" s="9"/>
    </row>
    <row r="32" spans="1:14" ht="15.75">
      <c r="A32" s="74"/>
      <c r="B32" s="75"/>
      <c r="C32" s="75"/>
      <c r="D32" s="163"/>
      <c r="E32" s="78"/>
      <c r="F32" s="78"/>
      <c r="G32" s="78"/>
      <c r="H32" s="78"/>
      <c r="I32" s="78"/>
      <c r="J32" s="604" t="s">
        <v>205</v>
      </c>
      <c r="K32" s="623">
        <f>SUM(K30:K31)</f>
        <v>24</v>
      </c>
      <c r="L32" s="571"/>
      <c r="M32" s="9"/>
      <c r="N32" s="9"/>
    </row>
    <row r="33" spans="1:14" s="565" customFormat="1" ht="15.75">
      <c r="A33" s="610" t="s">
        <v>50</v>
      </c>
      <c r="B33" s="576" t="s">
        <v>32</v>
      </c>
      <c r="C33" s="577" t="s">
        <v>51</v>
      </c>
      <c r="D33" s="593" t="s">
        <v>52</v>
      </c>
      <c r="E33" s="576" t="s">
        <v>53</v>
      </c>
      <c r="F33" s="594" t="s">
        <v>18</v>
      </c>
      <c r="G33" s="594" t="s">
        <v>199</v>
      </c>
      <c r="H33" s="594" t="s">
        <v>25</v>
      </c>
      <c r="I33" s="594" t="s">
        <v>200</v>
      </c>
      <c r="J33" s="594" t="s">
        <v>201</v>
      </c>
      <c r="K33" s="626" t="s">
        <v>202</v>
      </c>
      <c r="L33" s="619"/>
      <c r="M33" s="620"/>
      <c r="N33" s="620"/>
    </row>
    <row r="34" spans="1:14" ht="15.75">
      <c r="A34" s="74"/>
      <c r="B34" s="75"/>
      <c r="C34" s="76"/>
      <c r="D34" s="77" t="s">
        <v>216</v>
      </c>
      <c r="E34" s="78"/>
      <c r="F34" s="95"/>
      <c r="G34" s="611">
        <v>0.26</v>
      </c>
      <c r="H34" s="611">
        <v>5.1</v>
      </c>
      <c r="I34" s="611">
        <v>0.06</v>
      </c>
      <c r="J34" s="95"/>
      <c r="K34" s="624">
        <f>G34*H34*I34</f>
        <v>0.07955999999999999</v>
      </c>
      <c r="L34" s="571"/>
      <c r="M34" s="9"/>
      <c r="N34" s="9"/>
    </row>
    <row r="35" spans="1:14" ht="15.75">
      <c r="A35" s="74"/>
      <c r="B35" s="75"/>
      <c r="C35" s="76"/>
      <c r="D35" s="77" t="s">
        <v>217</v>
      </c>
      <c r="E35" s="78"/>
      <c r="F35" s="95"/>
      <c r="G35" s="611">
        <v>0.26</v>
      </c>
      <c r="H35" s="611">
        <v>6.7</v>
      </c>
      <c r="I35" s="611">
        <v>0.06</v>
      </c>
      <c r="J35" s="95"/>
      <c r="K35" s="624">
        <f>G35*H35*I35</f>
        <v>0.10452000000000002</v>
      </c>
      <c r="L35" s="571"/>
      <c r="M35" s="9"/>
      <c r="N35" s="9"/>
    </row>
    <row r="36" spans="1:14" ht="15.75">
      <c r="A36" s="74"/>
      <c r="B36" s="75"/>
      <c r="C36" s="76"/>
      <c r="D36" s="77" t="s">
        <v>218</v>
      </c>
      <c r="E36" s="78"/>
      <c r="F36" s="95"/>
      <c r="G36" s="611">
        <v>0.26</v>
      </c>
      <c r="H36" s="611">
        <v>0.2</v>
      </c>
      <c r="I36" s="611">
        <v>0.15</v>
      </c>
      <c r="J36" s="95"/>
      <c r="K36" s="624">
        <f>G36*H36*I36</f>
        <v>0.0078000000000000005</v>
      </c>
      <c r="L36" s="571"/>
      <c r="M36" s="9"/>
      <c r="N36" s="9"/>
    </row>
    <row r="37" spans="1:14" ht="15.75">
      <c r="A37" s="74"/>
      <c r="B37" s="75"/>
      <c r="C37" s="76"/>
      <c r="D37" s="92"/>
      <c r="E37" s="78"/>
      <c r="F37" s="95"/>
      <c r="G37" s="95"/>
      <c r="H37" s="95"/>
      <c r="I37" s="95"/>
      <c r="J37" s="604" t="s">
        <v>205</v>
      </c>
      <c r="K37" s="623">
        <f>SUM(K34:K36)</f>
        <v>0.19188000000000002</v>
      </c>
      <c r="L37" s="571"/>
      <c r="M37" s="9"/>
      <c r="N37" s="9"/>
    </row>
    <row r="38" spans="1:14" s="565" customFormat="1" ht="31.5">
      <c r="A38" s="610" t="s">
        <v>54</v>
      </c>
      <c r="B38" s="576" t="s">
        <v>32</v>
      </c>
      <c r="C38" s="577" t="s">
        <v>55</v>
      </c>
      <c r="D38" s="593" t="s">
        <v>56</v>
      </c>
      <c r="E38" s="576" t="s">
        <v>53</v>
      </c>
      <c r="F38" s="594" t="s">
        <v>18</v>
      </c>
      <c r="G38" s="594" t="s">
        <v>199</v>
      </c>
      <c r="H38" s="594" t="s">
        <v>25</v>
      </c>
      <c r="I38" s="594" t="s">
        <v>200</v>
      </c>
      <c r="J38" s="594" t="s">
        <v>201</v>
      </c>
      <c r="K38" s="626" t="s">
        <v>202</v>
      </c>
      <c r="L38" s="619"/>
      <c r="M38" s="620"/>
      <c r="N38" s="620"/>
    </row>
    <row r="39" spans="1:14" ht="15.75">
      <c r="A39" s="74"/>
      <c r="B39" s="75"/>
      <c r="C39" s="75"/>
      <c r="D39" s="92" t="s">
        <v>219</v>
      </c>
      <c r="E39" s="78"/>
      <c r="F39" s="95"/>
      <c r="G39" s="94">
        <v>0.0314</v>
      </c>
      <c r="H39" s="95">
        <v>3</v>
      </c>
      <c r="I39" s="95"/>
      <c r="J39" s="95">
        <v>75</v>
      </c>
      <c r="K39" s="624">
        <f>G39*H39*J39</f>
        <v>7.0649999999999995</v>
      </c>
      <c r="L39" s="571"/>
      <c r="M39" s="9"/>
      <c r="N39" s="9"/>
    </row>
    <row r="40" spans="1:14" ht="15.75">
      <c r="A40" s="74"/>
      <c r="B40" s="75"/>
      <c r="C40" s="76"/>
      <c r="D40" s="92"/>
      <c r="E40" s="78"/>
      <c r="F40" s="95"/>
      <c r="G40" s="95"/>
      <c r="H40" s="95"/>
      <c r="I40" s="95"/>
      <c r="J40" s="604" t="s">
        <v>205</v>
      </c>
      <c r="K40" s="623">
        <f>K39</f>
        <v>7.0649999999999995</v>
      </c>
      <c r="L40" s="571"/>
      <c r="M40" s="9"/>
      <c r="N40" s="9"/>
    </row>
    <row r="41" spans="1:14" s="565" customFormat="1" ht="47.25">
      <c r="A41" s="610" t="s">
        <v>57</v>
      </c>
      <c r="B41" s="594" t="s">
        <v>32</v>
      </c>
      <c r="C41" s="594" t="s">
        <v>58</v>
      </c>
      <c r="D41" s="593" t="s">
        <v>220</v>
      </c>
      <c r="E41" s="576" t="s">
        <v>53</v>
      </c>
      <c r="F41" s="594" t="s">
        <v>18</v>
      </c>
      <c r="G41" s="594" t="s">
        <v>199</v>
      </c>
      <c r="H41" s="594" t="s">
        <v>25</v>
      </c>
      <c r="I41" s="594" t="s">
        <v>200</v>
      </c>
      <c r="J41" s="594" t="s">
        <v>201</v>
      </c>
      <c r="K41" s="626" t="s">
        <v>202</v>
      </c>
      <c r="L41" s="619"/>
      <c r="M41" s="620"/>
      <c r="N41" s="620"/>
    </row>
    <row r="42" spans="1:14" ht="15.75">
      <c r="A42" s="74"/>
      <c r="B42" s="75"/>
      <c r="C42" s="76"/>
      <c r="D42" s="77" t="s">
        <v>216</v>
      </c>
      <c r="E42" s="78"/>
      <c r="F42" s="95"/>
      <c r="G42" s="611">
        <v>0.26</v>
      </c>
      <c r="H42" s="611">
        <v>5.1</v>
      </c>
      <c r="I42" s="611">
        <v>0.06</v>
      </c>
      <c r="J42" s="95"/>
      <c r="K42" s="624">
        <f>G42*H42*I42</f>
        <v>0.07955999999999999</v>
      </c>
      <c r="L42" s="571"/>
      <c r="M42" s="9"/>
      <c r="N42" s="9"/>
    </row>
    <row r="43" spans="1:14" ht="15.75">
      <c r="A43" s="74"/>
      <c r="B43" s="75"/>
      <c r="C43" s="76"/>
      <c r="D43" s="77" t="s">
        <v>217</v>
      </c>
      <c r="E43" s="78"/>
      <c r="F43" s="95"/>
      <c r="G43" s="611">
        <v>0.26</v>
      </c>
      <c r="H43" s="611">
        <v>6.7</v>
      </c>
      <c r="I43" s="611">
        <v>0.06</v>
      </c>
      <c r="J43" s="95"/>
      <c r="K43" s="624">
        <f>G43*H43*I43</f>
        <v>0.10452000000000002</v>
      </c>
      <c r="L43" s="571"/>
      <c r="M43" s="9"/>
      <c r="N43" s="9"/>
    </row>
    <row r="44" spans="1:14" ht="15.75">
      <c r="A44" s="74"/>
      <c r="B44" s="75"/>
      <c r="C44" s="76"/>
      <c r="D44" s="77" t="s">
        <v>218</v>
      </c>
      <c r="E44" s="78"/>
      <c r="F44" s="95"/>
      <c r="G44" s="611">
        <v>0.26</v>
      </c>
      <c r="H44" s="611">
        <v>0.2</v>
      </c>
      <c r="I44" s="611">
        <v>0.15</v>
      </c>
      <c r="J44" s="95"/>
      <c r="K44" s="624">
        <f>G44*H44*I44</f>
        <v>0.0078000000000000005</v>
      </c>
      <c r="L44" s="571"/>
      <c r="M44" s="9"/>
      <c r="N44" s="9"/>
    </row>
    <row r="45" spans="1:14" ht="15.75">
      <c r="A45" s="74"/>
      <c r="B45" s="75"/>
      <c r="C45" s="76"/>
      <c r="D45" s="92" t="s">
        <v>221</v>
      </c>
      <c r="E45" s="78"/>
      <c r="F45" s="95"/>
      <c r="G45" s="95">
        <v>0.0314</v>
      </c>
      <c r="H45" s="95">
        <v>3</v>
      </c>
      <c r="I45" s="95"/>
      <c r="J45" s="95">
        <v>75</v>
      </c>
      <c r="K45" s="624">
        <f>G45*H45*J45</f>
        <v>7.0649999999999995</v>
      </c>
      <c r="L45" s="571"/>
      <c r="M45" s="9"/>
      <c r="N45" s="9"/>
    </row>
    <row r="46" spans="1:14" ht="15.75">
      <c r="A46" s="74"/>
      <c r="B46" s="75"/>
      <c r="C46" s="76"/>
      <c r="D46" s="92" t="s">
        <v>222</v>
      </c>
      <c r="E46" s="78"/>
      <c r="F46" s="95"/>
      <c r="G46" s="95">
        <v>0.2</v>
      </c>
      <c r="H46" s="95">
        <f>160.86-6.6</f>
        <v>154.26000000000002</v>
      </c>
      <c r="I46" s="95">
        <v>0.2</v>
      </c>
      <c r="J46" s="95"/>
      <c r="K46" s="624">
        <f>G46*H46*I46</f>
        <v>6.170400000000001</v>
      </c>
      <c r="L46" s="571"/>
      <c r="M46" s="9"/>
      <c r="N46" s="9"/>
    </row>
    <row r="47" spans="1:14" ht="15.75">
      <c r="A47" s="74"/>
      <c r="B47" s="75"/>
      <c r="C47" s="75"/>
      <c r="D47" s="92"/>
      <c r="E47" s="78"/>
      <c r="F47" s="95"/>
      <c r="G47" s="95"/>
      <c r="H47" s="95"/>
      <c r="I47" s="95"/>
      <c r="J47" s="604" t="s">
        <v>205</v>
      </c>
      <c r="K47" s="623">
        <f>SUM(K42:K46)</f>
        <v>13.42728</v>
      </c>
      <c r="L47" s="571"/>
      <c r="M47" s="9"/>
      <c r="N47" s="9"/>
    </row>
    <row r="48" spans="1:14" s="565" customFormat="1" ht="31.5">
      <c r="A48" s="610" t="s">
        <v>62</v>
      </c>
      <c r="B48" s="612" t="s">
        <v>11</v>
      </c>
      <c r="C48" s="594" t="s">
        <v>63</v>
      </c>
      <c r="D48" s="593" t="s">
        <v>64</v>
      </c>
      <c r="E48" s="576" t="s">
        <v>34</v>
      </c>
      <c r="F48" s="594" t="s">
        <v>18</v>
      </c>
      <c r="G48" s="594" t="s">
        <v>199</v>
      </c>
      <c r="H48" s="594" t="s">
        <v>25</v>
      </c>
      <c r="I48" s="594" t="s">
        <v>200</v>
      </c>
      <c r="J48" s="594" t="s">
        <v>201</v>
      </c>
      <c r="K48" s="626" t="s">
        <v>202</v>
      </c>
      <c r="L48" s="619"/>
      <c r="M48" s="620"/>
      <c r="N48" s="620"/>
    </row>
    <row r="49" spans="1:14" ht="15.75">
      <c r="A49" s="74"/>
      <c r="B49" s="75"/>
      <c r="C49" s="75"/>
      <c r="D49" s="77" t="s">
        <v>223</v>
      </c>
      <c r="E49" s="75"/>
      <c r="F49" s="95"/>
      <c r="G49" s="75"/>
      <c r="H49" s="95">
        <v>160.86</v>
      </c>
      <c r="I49" s="627"/>
      <c r="J49" s="627"/>
      <c r="K49" s="624">
        <f>H49</f>
        <v>160.86</v>
      </c>
      <c r="L49" s="571"/>
      <c r="M49" s="9"/>
      <c r="N49" s="9"/>
    </row>
    <row r="50" spans="1:14" ht="15.75">
      <c r="A50" s="74"/>
      <c r="B50" s="75"/>
      <c r="C50" s="75"/>
      <c r="D50" s="613"/>
      <c r="E50" s="75"/>
      <c r="F50" s="95"/>
      <c r="G50" s="75"/>
      <c r="H50" s="95"/>
      <c r="I50" s="627"/>
      <c r="J50" s="604" t="s">
        <v>205</v>
      </c>
      <c r="K50" s="623">
        <f>K49</f>
        <v>160.86</v>
      </c>
      <c r="L50" s="571"/>
      <c r="M50" s="9"/>
      <c r="N50" s="9"/>
    </row>
    <row r="51" spans="1:14" s="565" customFormat="1" ht="15.75">
      <c r="A51" s="610" t="s">
        <v>65</v>
      </c>
      <c r="B51" s="594" t="s">
        <v>32</v>
      </c>
      <c r="C51" s="594" t="s">
        <v>66</v>
      </c>
      <c r="D51" s="593" t="s">
        <v>67</v>
      </c>
      <c r="E51" s="576" t="s">
        <v>38</v>
      </c>
      <c r="F51" s="594" t="s">
        <v>18</v>
      </c>
      <c r="G51" s="594" t="s">
        <v>199</v>
      </c>
      <c r="H51" s="594" t="s">
        <v>25</v>
      </c>
      <c r="I51" s="594" t="s">
        <v>200</v>
      </c>
      <c r="J51" s="594" t="s">
        <v>201</v>
      </c>
      <c r="K51" s="626" t="s">
        <v>202</v>
      </c>
      <c r="L51" s="619"/>
      <c r="M51" s="620"/>
      <c r="N51" s="620"/>
    </row>
    <row r="52" spans="1:14" ht="15.75">
      <c r="A52" s="74"/>
      <c r="B52" s="75"/>
      <c r="C52" s="75"/>
      <c r="D52" s="162" t="s">
        <v>224</v>
      </c>
      <c r="E52" s="78"/>
      <c r="F52" s="95"/>
      <c r="G52" s="95"/>
      <c r="H52" s="95">
        <v>160.86</v>
      </c>
      <c r="I52" s="95">
        <v>0.495</v>
      </c>
      <c r="J52" s="95">
        <v>2</v>
      </c>
      <c r="K52" s="624">
        <f>H52*I52*J52</f>
        <v>159.25140000000002</v>
      </c>
      <c r="L52" s="571"/>
      <c r="M52" s="9"/>
      <c r="N52" s="9"/>
    </row>
    <row r="53" spans="1:14" ht="15.75">
      <c r="A53" s="74"/>
      <c r="B53" s="75"/>
      <c r="C53" s="75"/>
      <c r="D53" s="614"/>
      <c r="E53" s="78"/>
      <c r="F53" s="615"/>
      <c r="G53" s="615"/>
      <c r="H53" s="615"/>
      <c r="I53" s="615"/>
      <c r="J53" s="604" t="s">
        <v>205</v>
      </c>
      <c r="K53" s="623">
        <f>SUM(K52:K52)</f>
        <v>159.25140000000002</v>
      </c>
      <c r="L53" s="571"/>
      <c r="M53" s="9"/>
      <c r="N53" s="9"/>
    </row>
    <row r="54" spans="1:14" s="565" customFormat="1" ht="15.75">
      <c r="A54" s="610" t="s">
        <v>68</v>
      </c>
      <c r="B54" s="594" t="s">
        <v>32</v>
      </c>
      <c r="C54" s="594" t="s">
        <v>69</v>
      </c>
      <c r="D54" s="593" t="s">
        <v>70</v>
      </c>
      <c r="E54" s="576" t="s">
        <v>38</v>
      </c>
      <c r="F54" s="594" t="s">
        <v>18</v>
      </c>
      <c r="G54" s="594" t="s">
        <v>199</v>
      </c>
      <c r="H54" s="594" t="s">
        <v>25</v>
      </c>
      <c r="I54" s="594" t="s">
        <v>200</v>
      </c>
      <c r="J54" s="594" t="s">
        <v>201</v>
      </c>
      <c r="K54" s="626" t="s">
        <v>202</v>
      </c>
      <c r="L54" s="619"/>
      <c r="M54" s="620"/>
      <c r="N54" s="620"/>
    </row>
    <row r="55" spans="1:14" ht="15.75">
      <c r="A55" s="112"/>
      <c r="B55" s="599"/>
      <c r="C55" s="113"/>
      <c r="D55" s="162" t="s">
        <v>224</v>
      </c>
      <c r="E55" s="78"/>
      <c r="F55" s="95"/>
      <c r="G55" s="95"/>
      <c r="H55" s="95">
        <v>160.86</v>
      </c>
      <c r="I55" s="95">
        <v>0.495</v>
      </c>
      <c r="J55" s="95">
        <v>2</v>
      </c>
      <c r="K55" s="624">
        <f>H55*I55*J55</f>
        <v>159.25140000000002</v>
      </c>
      <c r="L55" s="571"/>
      <c r="M55" s="9"/>
      <c r="N55" s="9"/>
    </row>
    <row r="56" spans="1:14" ht="15.75">
      <c r="A56" s="74"/>
      <c r="B56" s="616"/>
      <c r="C56" s="78"/>
      <c r="D56" s="614"/>
      <c r="E56" s="78"/>
      <c r="F56" s="615"/>
      <c r="G56" s="615"/>
      <c r="H56" s="615"/>
      <c r="I56" s="615"/>
      <c r="J56" s="604" t="s">
        <v>205</v>
      </c>
      <c r="K56" s="623">
        <f>SUM(K55:K55)</f>
        <v>159.25140000000002</v>
      </c>
      <c r="L56" s="571"/>
      <c r="M56" s="9"/>
      <c r="N56" s="9"/>
    </row>
    <row r="57" spans="1:14" ht="31.5">
      <c r="A57" s="610" t="s">
        <v>71</v>
      </c>
      <c r="B57" s="594" t="s">
        <v>32</v>
      </c>
      <c r="C57" s="594" t="s">
        <v>72</v>
      </c>
      <c r="D57" s="593" t="s">
        <v>73</v>
      </c>
      <c r="E57" s="576" t="s">
        <v>53</v>
      </c>
      <c r="F57" s="594" t="s">
        <v>18</v>
      </c>
      <c r="G57" s="594" t="s">
        <v>199</v>
      </c>
      <c r="H57" s="594" t="s">
        <v>25</v>
      </c>
      <c r="I57" s="594" t="s">
        <v>200</v>
      </c>
      <c r="J57" s="594" t="s">
        <v>201</v>
      </c>
      <c r="K57" s="626" t="s">
        <v>202</v>
      </c>
      <c r="L57" s="571"/>
      <c r="M57" s="9"/>
      <c r="N57" s="9"/>
    </row>
    <row r="58" spans="1:14" ht="15.75">
      <c r="A58" s="74"/>
      <c r="B58" s="616"/>
      <c r="C58" s="78"/>
      <c r="D58" s="162" t="s">
        <v>225</v>
      </c>
      <c r="E58" s="78"/>
      <c r="F58" s="95"/>
      <c r="G58" s="95">
        <v>0.02</v>
      </c>
      <c r="H58" s="95">
        <v>33.7</v>
      </c>
      <c r="I58" s="95">
        <v>0.6</v>
      </c>
      <c r="J58" s="95">
        <v>2</v>
      </c>
      <c r="K58" s="624">
        <f>G58*H58*I58*J58</f>
        <v>0.8088000000000001</v>
      </c>
      <c r="L58" s="571"/>
      <c r="M58" s="9"/>
      <c r="N58" s="9"/>
    </row>
    <row r="59" spans="1:14" ht="15.75">
      <c r="A59" s="74"/>
      <c r="B59" s="616"/>
      <c r="C59" s="78"/>
      <c r="D59" s="614"/>
      <c r="E59" s="78"/>
      <c r="F59" s="615"/>
      <c r="G59" s="615"/>
      <c r="H59" s="615"/>
      <c r="I59" s="615"/>
      <c r="J59" s="604"/>
      <c r="K59" s="623">
        <f>K58</f>
        <v>0.8088000000000001</v>
      </c>
      <c r="L59" s="571"/>
      <c r="M59" s="9"/>
      <c r="N59" s="9"/>
    </row>
    <row r="60" spans="1:14" s="565" customFormat="1" ht="31.5">
      <c r="A60" s="610" t="s">
        <v>74</v>
      </c>
      <c r="B60" s="594" t="s">
        <v>32</v>
      </c>
      <c r="C60" s="594" t="s">
        <v>75</v>
      </c>
      <c r="D60" s="578" t="s">
        <v>76</v>
      </c>
      <c r="E60" s="576" t="s">
        <v>38</v>
      </c>
      <c r="F60" s="594" t="s">
        <v>18</v>
      </c>
      <c r="G60" s="594" t="s">
        <v>199</v>
      </c>
      <c r="H60" s="594" t="s">
        <v>25</v>
      </c>
      <c r="I60" s="594" t="s">
        <v>200</v>
      </c>
      <c r="J60" s="594" t="s">
        <v>201</v>
      </c>
      <c r="K60" s="626" t="s">
        <v>202</v>
      </c>
      <c r="L60" s="619"/>
      <c r="M60" s="620"/>
      <c r="N60" s="620"/>
    </row>
    <row r="61" spans="1:14" ht="15.75">
      <c r="A61" s="74"/>
      <c r="B61" s="75"/>
      <c r="C61" s="75"/>
      <c r="D61" s="162" t="s">
        <v>224</v>
      </c>
      <c r="E61" s="78"/>
      <c r="F61" s="95"/>
      <c r="G61" s="95"/>
      <c r="H61" s="95">
        <v>160.86</v>
      </c>
      <c r="I61" s="95">
        <v>0.495</v>
      </c>
      <c r="J61" s="95">
        <v>2</v>
      </c>
      <c r="K61" s="624">
        <f>H61*I61*J61</f>
        <v>159.25140000000002</v>
      </c>
      <c r="L61" s="571"/>
      <c r="M61" s="9"/>
      <c r="N61" s="9"/>
    </row>
    <row r="62" spans="1:14" ht="15.75">
      <c r="A62" s="74"/>
      <c r="B62" s="75"/>
      <c r="C62" s="75"/>
      <c r="D62" s="162" t="s">
        <v>226</v>
      </c>
      <c r="E62" s="78"/>
      <c r="F62" s="95"/>
      <c r="G62" s="95"/>
      <c r="H62" s="95">
        <v>33.7</v>
      </c>
      <c r="I62" s="95">
        <v>0.6</v>
      </c>
      <c r="J62" s="95">
        <v>2</v>
      </c>
      <c r="K62" s="624">
        <f>H62*I62*J62</f>
        <v>40.440000000000005</v>
      </c>
      <c r="L62" s="571"/>
      <c r="M62" s="9"/>
      <c r="N62" s="9"/>
    </row>
    <row r="63" spans="1:14" ht="15.75">
      <c r="A63" s="74"/>
      <c r="B63" s="75"/>
      <c r="C63" s="75"/>
      <c r="D63" s="162" t="s">
        <v>227</v>
      </c>
      <c r="E63" s="78"/>
      <c r="F63" s="95"/>
      <c r="G63" s="95">
        <v>0.31</v>
      </c>
      <c r="H63" s="95">
        <v>160.86</v>
      </c>
      <c r="I63" s="95"/>
      <c r="J63" s="95"/>
      <c r="K63" s="624">
        <f>G63*H63</f>
        <v>49.866600000000005</v>
      </c>
      <c r="L63" s="571"/>
      <c r="M63" s="9"/>
      <c r="N63" s="9"/>
    </row>
    <row r="64" spans="1:14" ht="15.75">
      <c r="A64" s="74"/>
      <c r="B64" s="75"/>
      <c r="C64" s="75"/>
      <c r="D64" s="163"/>
      <c r="E64" s="78"/>
      <c r="F64" s="95"/>
      <c r="G64" s="95"/>
      <c r="H64" s="95"/>
      <c r="I64" s="95"/>
      <c r="J64" s="604" t="s">
        <v>205</v>
      </c>
      <c r="K64" s="623">
        <f>SUM(K61:K63)</f>
        <v>249.55800000000002</v>
      </c>
      <c r="L64" s="571"/>
      <c r="M64" s="9"/>
      <c r="N64" s="9"/>
    </row>
    <row r="65" spans="1:14" s="565" customFormat="1" ht="47.25">
      <c r="A65" s="610" t="s">
        <v>77</v>
      </c>
      <c r="B65" s="594" t="s">
        <v>32</v>
      </c>
      <c r="C65" s="594" t="s">
        <v>78</v>
      </c>
      <c r="D65" s="578" t="s">
        <v>79</v>
      </c>
      <c r="E65" s="576" t="s">
        <v>34</v>
      </c>
      <c r="F65" s="594" t="s">
        <v>18</v>
      </c>
      <c r="G65" s="594" t="s">
        <v>199</v>
      </c>
      <c r="H65" s="594" t="s">
        <v>25</v>
      </c>
      <c r="I65" s="594" t="s">
        <v>200</v>
      </c>
      <c r="J65" s="594" t="s">
        <v>201</v>
      </c>
      <c r="K65" s="626" t="s">
        <v>202</v>
      </c>
      <c r="L65" s="619"/>
      <c r="M65" s="620"/>
      <c r="N65" s="620"/>
    </row>
    <row r="66" spans="1:14" ht="15.75">
      <c r="A66" s="74"/>
      <c r="B66" s="75"/>
      <c r="C66" s="75"/>
      <c r="D66" s="162" t="s">
        <v>228</v>
      </c>
      <c r="E66" s="78"/>
      <c r="F66" s="95"/>
      <c r="G66" s="95"/>
      <c r="H66" s="95">
        <v>3</v>
      </c>
      <c r="I66" s="95"/>
      <c r="J66" s="95"/>
      <c r="K66" s="624">
        <f>H66</f>
        <v>3</v>
      </c>
      <c r="L66" s="571"/>
      <c r="M66" s="9"/>
      <c r="N66" s="9"/>
    </row>
    <row r="67" spans="1:14" ht="15.75">
      <c r="A67" s="74"/>
      <c r="B67" s="628"/>
      <c r="C67" s="628"/>
      <c r="D67" s="629"/>
      <c r="E67" s="630"/>
      <c r="F67" s="297"/>
      <c r="G67" s="297"/>
      <c r="H67" s="297"/>
      <c r="I67" s="297"/>
      <c r="J67" s="604" t="s">
        <v>205</v>
      </c>
      <c r="K67" s="658">
        <f>K66</f>
        <v>3</v>
      </c>
      <c r="L67" s="571"/>
      <c r="M67" s="9"/>
      <c r="N67" s="9"/>
    </row>
    <row r="68" spans="1:14" s="565" customFormat="1" ht="31.5">
      <c r="A68" s="610" t="s">
        <v>80</v>
      </c>
      <c r="B68" s="594" t="s">
        <v>32</v>
      </c>
      <c r="C68" s="594" t="s">
        <v>81</v>
      </c>
      <c r="D68" s="578" t="s">
        <v>229</v>
      </c>
      <c r="E68" s="576" t="s">
        <v>38</v>
      </c>
      <c r="F68" s="594" t="s">
        <v>18</v>
      </c>
      <c r="G68" s="594" t="s">
        <v>199</v>
      </c>
      <c r="H68" s="594" t="s">
        <v>25</v>
      </c>
      <c r="I68" s="594" t="s">
        <v>200</v>
      </c>
      <c r="J68" s="594" t="s">
        <v>201</v>
      </c>
      <c r="K68" s="626" t="s">
        <v>202</v>
      </c>
      <c r="L68" s="619"/>
      <c r="M68" s="620"/>
      <c r="N68" s="620"/>
    </row>
    <row r="69" spans="1:14" ht="15.75">
      <c r="A69" s="74"/>
      <c r="B69" s="75"/>
      <c r="C69" s="75"/>
      <c r="D69" s="162" t="s">
        <v>230</v>
      </c>
      <c r="E69" s="78"/>
      <c r="F69" s="95"/>
      <c r="G69" s="95"/>
      <c r="H69" s="95">
        <v>33.7</v>
      </c>
      <c r="I69" s="95">
        <v>0.6</v>
      </c>
      <c r="J69" s="95"/>
      <c r="K69" s="624">
        <f>H69*I69</f>
        <v>20.220000000000002</v>
      </c>
      <c r="L69" s="571"/>
      <c r="M69" s="9"/>
      <c r="N69" s="9"/>
    </row>
    <row r="70" spans="1:14" ht="15.75">
      <c r="A70" s="74"/>
      <c r="B70" s="628"/>
      <c r="C70" s="628"/>
      <c r="D70" s="629"/>
      <c r="E70" s="630"/>
      <c r="F70" s="297"/>
      <c r="G70" s="297"/>
      <c r="H70" s="297"/>
      <c r="I70" s="297"/>
      <c r="J70" s="604" t="s">
        <v>205</v>
      </c>
      <c r="K70" s="658">
        <f>K69</f>
        <v>20.220000000000002</v>
      </c>
      <c r="L70" s="571"/>
      <c r="M70" s="9"/>
      <c r="N70" s="9"/>
    </row>
    <row r="71" spans="1:14" s="565" customFormat="1" ht="31.5">
      <c r="A71" s="610" t="s">
        <v>83</v>
      </c>
      <c r="B71" s="594" t="s">
        <v>32</v>
      </c>
      <c r="C71" s="594" t="s">
        <v>84</v>
      </c>
      <c r="D71" s="578" t="s">
        <v>231</v>
      </c>
      <c r="E71" s="576" t="s">
        <v>86</v>
      </c>
      <c r="F71" s="594" t="s">
        <v>18</v>
      </c>
      <c r="G71" s="594" t="s">
        <v>199</v>
      </c>
      <c r="H71" s="594" t="s">
        <v>25</v>
      </c>
      <c r="I71" s="594" t="s">
        <v>200</v>
      </c>
      <c r="J71" s="594" t="s">
        <v>201</v>
      </c>
      <c r="K71" s="626" t="s">
        <v>202</v>
      </c>
      <c r="L71" s="619"/>
      <c r="M71" s="620"/>
      <c r="N71" s="620"/>
    </row>
    <row r="72" spans="1:14" ht="15.75">
      <c r="A72" s="74"/>
      <c r="B72" s="75"/>
      <c r="C72" s="75"/>
      <c r="D72" s="162" t="s">
        <v>232</v>
      </c>
      <c r="E72" s="75">
        <v>0.245</v>
      </c>
      <c r="F72" s="95"/>
      <c r="G72" s="95"/>
      <c r="H72" s="95">
        <f>1.4+32.3</f>
        <v>33.699999999999996</v>
      </c>
      <c r="I72" s="95"/>
      <c r="J72" s="95"/>
      <c r="K72" s="624">
        <f>H72*E72</f>
        <v>8.256499999999999</v>
      </c>
      <c r="L72" s="571"/>
      <c r="M72" s="9"/>
      <c r="N72" s="9"/>
    </row>
    <row r="73" spans="1:14" ht="15.75">
      <c r="A73" s="74"/>
      <c r="B73" s="628"/>
      <c r="C73" s="628"/>
      <c r="D73" s="629"/>
      <c r="E73" s="630"/>
      <c r="F73" s="297"/>
      <c r="G73" s="297"/>
      <c r="H73" s="297"/>
      <c r="I73" s="297"/>
      <c r="J73" s="604" t="s">
        <v>205</v>
      </c>
      <c r="K73" s="658">
        <f>K72</f>
        <v>8.256499999999999</v>
      </c>
      <c r="L73" s="571"/>
      <c r="M73" s="9"/>
      <c r="N73" s="9"/>
    </row>
    <row r="74" spans="1:14" s="565" customFormat="1" ht="15.75">
      <c r="A74" s="610" t="s">
        <v>87</v>
      </c>
      <c r="B74" s="576" t="s">
        <v>32</v>
      </c>
      <c r="C74" s="592" t="s">
        <v>88</v>
      </c>
      <c r="D74" s="593" t="s">
        <v>89</v>
      </c>
      <c r="E74" s="576" t="s">
        <v>38</v>
      </c>
      <c r="F74" s="594" t="s">
        <v>18</v>
      </c>
      <c r="G74" s="594" t="s">
        <v>199</v>
      </c>
      <c r="H74" s="594" t="s">
        <v>25</v>
      </c>
      <c r="I74" s="594" t="s">
        <v>200</v>
      </c>
      <c r="J74" s="594" t="s">
        <v>201</v>
      </c>
      <c r="K74" s="626" t="s">
        <v>202</v>
      </c>
      <c r="L74" s="619"/>
      <c r="M74" s="620"/>
      <c r="N74" s="620"/>
    </row>
    <row r="75" spans="1:14" ht="15.75">
      <c r="A75" s="74"/>
      <c r="B75" s="599"/>
      <c r="C75" s="113"/>
      <c r="D75" s="162" t="s">
        <v>226</v>
      </c>
      <c r="E75" s="78"/>
      <c r="F75" s="95"/>
      <c r="G75" s="95"/>
      <c r="H75" s="95">
        <v>33.7</v>
      </c>
      <c r="I75" s="95">
        <v>0.6</v>
      </c>
      <c r="J75" s="95">
        <v>2</v>
      </c>
      <c r="K75" s="624">
        <f>H75*I75*J75</f>
        <v>40.440000000000005</v>
      </c>
      <c r="L75" s="571"/>
      <c r="M75" s="9"/>
      <c r="N75" s="9"/>
    </row>
    <row r="76" spans="1:14" ht="15.75">
      <c r="A76" s="74"/>
      <c r="B76" s="599"/>
      <c r="C76" s="113"/>
      <c r="D76" s="600"/>
      <c r="E76" s="599"/>
      <c r="F76" s="582"/>
      <c r="G76" s="599"/>
      <c r="H76" s="582"/>
      <c r="I76" s="659"/>
      <c r="J76" s="604" t="s">
        <v>205</v>
      </c>
      <c r="K76" s="623">
        <f>K75</f>
        <v>40.440000000000005</v>
      </c>
      <c r="L76" s="571"/>
      <c r="M76" s="9"/>
      <c r="N76" s="9"/>
    </row>
    <row r="77" spans="1:14" s="565" customFormat="1" ht="15.75">
      <c r="A77" s="610" t="s">
        <v>90</v>
      </c>
      <c r="B77" s="612" t="s">
        <v>32</v>
      </c>
      <c r="C77" s="612" t="s">
        <v>91</v>
      </c>
      <c r="D77" s="631" t="s">
        <v>92</v>
      </c>
      <c r="E77" s="612" t="s">
        <v>38</v>
      </c>
      <c r="F77" s="612" t="s">
        <v>18</v>
      </c>
      <c r="G77" s="612" t="s">
        <v>199</v>
      </c>
      <c r="H77" s="612" t="s">
        <v>25</v>
      </c>
      <c r="I77" s="612" t="s">
        <v>200</v>
      </c>
      <c r="J77" s="612" t="s">
        <v>201</v>
      </c>
      <c r="K77" s="660" t="s">
        <v>202</v>
      </c>
      <c r="L77" s="619"/>
      <c r="M77" s="620"/>
      <c r="N77" s="620"/>
    </row>
    <row r="78" spans="1:14" ht="15.75">
      <c r="A78" s="74"/>
      <c r="B78" s="632"/>
      <c r="C78" s="633"/>
      <c r="D78" s="634" t="s">
        <v>233</v>
      </c>
      <c r="E78" s="632"/>
      <c r="F78" s="635"/>
      <c r="G78" s="632"/>
      <c r="H78" s="635">
        <v>33.7</v>
      </c>
      <c r="I78" s="95">
        <v>0.6</v>
      </c>
      <c r="J78" s="661"/>
      <c r="K78" s="662">
        <f>H78*I78</f>
        <v>20.220000000000002</v>
      </c>
      <c r="L78" s="571"/>
      <c r="M78" s="9"/>
      <c r="N78" s="9"/>
    </row>
    <row r="79" spans="1:14" ht="15.75">
      <c r="A79" s="636"/>
      <c r="B79" s="637"/>
      <c r="C79" s="638"/>
      <c r="D79" s="639"/>
      <c r="E79" s="637"/>
      <c r="F79" s="640"/>
      <c r="G79" s="637"/>
      <c r="H79" s="640"/>
      <c r="I79" s="663"/>
      <c r="J79" s="664" t="s">
        <v>205</v>
      </c>
      <c r="K79" s="665">
        <f>K78</f>
        <v>20.220000000000002</v>
      </c>
      <c r="L79" s="571"/>
      <c r="M79" s="9"/>
      <c r="N79" s="9"/>
    </row>
    <row r="80" spans="1:14" ht="15.75">
      <c r="A80" s="610" t="s">
        <v>93</v>
      </c>
      <c r="B80" s="612" t="s">
        <v>32</v>
      </c>
      <c r="C80" s="612" t="s">
        <v>94</v>
      </c>
      <c r="D80" s="631" t="s">
        <v>95</v>
      </c>
      <c r="E80" s="612" t="s">
        <v>53</v>
      </c>
      <c r="F80" s="612" t="s">
        <v>18</v>
      </c>
      <c r="G80" s="612" t="s">
        <v>199</v>
      </c>
      <c r="H80" s="612" t="s">
        <v>25</v>
      </c>
      <c r="I80" s="612" t="s">
        <v>200</v>
      </c>
      <c r="J80" s="612" t="s">
        <v>201</v>
      </c>
      <c r="K80" s="660" t="s">
        <v>202</v>
      </c>
      <c r="L80" s="571"/>
      <c r="M80" s="9"/>
      <c r="N80" s="9"/>
    </row>
    <row r="81" spans="1:14" ht="15.75">
      <c r="A81" s="74"/>
      <c r="B81" s="632"/>
      <c r="C81" s="633"/>
      <c r="D81" s="634" t="s">
        <v>234</v>
      </c>
      <c r="E81" s="632"/>
      <c r="F81" s="635"/>
      <c r="G81" s="632">
        <v>0.25</v>
      </c>
      <c r="H81" s="635">
        <v>33.7</v>
      </c>
      <c r="I81" s="95">
        <v>0.03</v>
      </c>
      <c r="J81" s="666"/>
      <c r="K81" s="662">
        <f>G81*H81*I81</f>
        <v>0.25275000000000003</v>
      </c>
      <c r="L81" s="571"/>
      <c r="M81" s="9"/>
      <c r="N81" s="9"/>
    </row>
    <row r="82" spans="1:14" ht="15.75">
      <c r="A82" s="636"/>
      <c r="B82" s="637"/>
      <c r="C82" s="638"/>
      <c r="D82" s="639"/>
      <c r="E82" s="637"/>
      <c r="F82" s="640"/>
      <c r="G82" s="637"/>
      <c r="H82" s="640"/>
      <c r="I82" s="663"/>
      <c r="J82" s="667"/>
      <c r="K82" s="665">
        <f>K81</f>
        <v>0.25275000000000003</v>
      </c>
      <c r="L82" s="571"/>
      <c r="M82" s="9"/>
      <c r="N82" s="9"/>
    </row>
    <row r="83" spans="1:14" ht="16.5">
      <c r="A83" s="610" t="s">
        <v>96</v>
      </c>
      <c r="B83" s="576" t="s">
        <v>32</v>
      </c>
      <c r="C83" s="641" t="s">
        <v>97</v>
      </c>
      <c r="D83" s="642" t="s">
        <v>98</v>
      </c>
      <c r="E83" s="577" t="s">
        <v>53</v>
      </c>
      <c r="F83" s="612" t="s">
        <v>18</v>
      </c>
      <c r="G83" s="612" t="s">
        <v>199</v>
      </c>
      <c r="H83" s="612" t="s">
        <v>25</v>
      </c>
      <c r="I83" s="612" t="s">
        <v>200</v>
      </c>
      <c r="J83" s="612" t="s">
        <v>201</v>
      </c>
      <c r="K83" s="660" t="s">
        <v>202</v>
      </c>
      <c r="L83" s="571"/>
      <c r="M83" s="9"/>
      <c r="N83" s="9"/>
    </row>
    <row r="84" spans="1:14" ht="15.75">
      <c r="A84" s="74"/>
      <c r="B84" s="632"/>
      <c r="C84" s="633"/>
      <c r="D84" s="634" t="s">
        <v>234</v>
      </c>
      <c r="E84" s="632"/>
      <c r="F84" s="635"/>
      <c r="G84" s="632">
        <v>0.25</v>
      </c>
      <c r="H84" s="635">
        <v>33.7</v>
      </c>
      <c r="I84" s="95">
        <v>0.03</v>
      </c>
      <c r="J84" s="666"/>
      <c r="K84" s="662">
        <f>G84*H84*I84</f>
        <v>0.25275000000000003</v>
      </c>
      <c r="L84" s="571"/>
      <c r="M84" s="9"/>
      <c r="N84" s="9"/>
    </row>
    <row r="85" spans="1:14" ht="15.75">
      <c r="A85" s="636"/>
      <c r="B85" s="637"/>
      <c r="C85" s="638"/>
      <c r="D85" s="639"/>
      <c r="E85" s="637"/>
      <c r="F85" s="640"/>
      <c r="G85" s="637"/>
      <c r="H85" s="640"/>
      <c r="I85" s="663"/>
      <c r="J85" s="667"/>
      <c r="K85" s="665">
        <f>K84</f>
        <v>0.25275000000000003</v>
      </c>
      <c r="L85" s="571"/>
      <c r="M85" s="9"/>
      <c r="N85" s="9"/>
    </row>
    <row r="86" spans="1:14" ht="15.75">
      <c r="A86" s="610" t="s">
        <v>99</v>
      </c>
      <c r="B86" s="612" t="s">
        <v>32</v>
      </c>
      <c r="C86" s="643" t="s">
        <v>100</v>
      </c>
      <c r="D86" s="644" t="s">
        <v>101</v>
      </c>
      <c r="E86" s="645" t="s">
        <v>53</v>
      </c>
      <c r="F86" s="594" t="s">
        <v>18</v>
      </c>
      <c r="G86" s="594" t="s">
        <v>199</v>
      </c>
      <c r="H86" s="594" t="s">
        <v>25</v>
      </c>
      <c r="I86" s="594" t="s">
        <v>200</v>
      </c>
      <c r="J86" s="594" t="s">
        <v>201</v>
      </c>
      <c r="K86" s="626" t="s">
        <v>202</v>
      </c>
      <c r="L86" s="571"/>
      <c r="M86" s="9"/>
      <c r="N86" s="9"/>
    </row>
    <row r="87" spans="1:14" ht="15.75">
      <c r="A87" s="74"/>
      <c r="B87" s="632"/>
      <c r="C87" s="633"/>
      <c r="D87" s="634"/>
      <c r="E87" s="632"/>
      <c r="F87" s="635"/>
      <c r="G87" s="632">
        <v>0.14</v>
      </c>
      <c r="H87" s="635">
        <v>0.14</v>
      </c>
      <c r="I87" s="95">
        <v>0.6</v>
      </c>
      <c r="J87" s="666">
        <v>16</v>
      </c>
      <c r="K87" s="662">
        <f>G87*H87*I87*J87</f>
        <v>0.18816000000000002</v>
      </c>
      <c r="L87" s="571"/>
      <c r="M87" s="9"/>
      <c r="N87" s="9"/>
    </row>
    <row r="88" spans="1:14" ht="15.75">
      <c r="A88" s="636"/>
      <c r="B88" s="637"/>
      <c r="C88" s="638"/>
      <c r="D88" s="639"/>
      <c r="E88" s="637"/>
      <c r="F88" s="640"/>
      <c r="G88" s="637"/>
      <c r="H88" s="640"/>
      <c r="I88" s="663"/>
      <c r="J88" s="667"/>
      <c r="K88" s="665">
        <f>K87</f>
        <v>0.18816000000000002</v>
      </c>
      <c r="L88" s="571"/>
      <c r="M88" s="9"/>
      <c r="N88" s="9"/>
    </row>
    <row r="89" spans="1:14" ht="31.5">
      <c r="A89" s="610" t="s">
        <v>102</v>
      </c>
      <c r="B89" s="612" t="s">
        <v>32</v>
      </c>
      <c r="C89" s="643" t="s">
        <v>235</v>
      </c>
      <c r="D89" s="644" t="s">
        <v>104</v>
      </c>
      <c r="E89" s="645" t="s">
        <v>53</v>
      </c>
      <c r="F89" s="594" t="s">
        <v>18</v>
      </c>
      <c r="G89" s="594" t="s">
        <v>199</v>
      </c>
      <c r="H89" s="594" t="s">
        <v>25</v>
      </c>
      <c r="I89" s="594" t="s">
        <v>200</v>
      </c>
      <c r="J89" s="594" t="s">
        <v>201</v>
      </c>
      <c r="K89" s="626" t="s">
        <v>202</v>
      </c>
      <c r="L89" s="571"/>
      <c r="M89" s="9"/>
      <c r="N89" s="9"/>
    </row>
    <row r="90" spans="1:14" ht="15.75">
      <c r="A90" s="74"/>
      <c r="B90" s="632"/>
      <c r="C90" s="633"/>
      <c r="D90" s="634"/>
      <c r="E90" s="632"/>
      <c r="F90" s="635"/>
      <c r="G90" s="632">
        <v>0.14</v>
      </c>
      <c r="H90" s="635">
        <v>0.14</v>
      </c>
      <c r="I90" s="95">
        <v>0.6</v>
      </c>
      <c r="J90" s="666">
        <v>16</v>
      </c>
      <c r="K90" s="662">
        <f>G90*H90*I90*J90</f>
        <v>0.18816000000000002</v>
      </c>
      <c r="L90" s="571"/>
      <c r="M90" s="9"/>
      <c r="N90" s="9"/>
    </row>
    <row r="91" spans="1:14" ht="15.75">
      <c r="A91" s="636"/>
      <c r="B91" s="637"/>
      <c r="C91" s="638"/>
      <c r="D91" s="639"/>
      <c r="E91" s="637"/>
      <c r="F91" s="640"/>
      <c r="G91" s="637"/>
      <c r="H91" s="640"/>
      <c r="I91" s="663"/>
      <c r="J91" s="667"/>
      <c r="K91" s="665">
        <f>K90</f>
        <v>0.18816000000000002</v>
      </c>
      <c r="L91" s="571"/>
      <c r="M91" s="9"/>
      <c r="N91" s="9"/>
    </row>
    <row r="92" spans="1:14" ht="31.5">
      <c r="A92" s="612" t="s">
        <v>105</v>
      </c>
      <c r="B92" s="612" t="s">
        <v>32</v>
      </c>
      <c r="C92" s="643" t="s">
        <v>84</v>
      </c>
      <c r="D92" s="646" t="s">
        <v>236</v>
      </c>
      <c r="E92" s="647" t="s">
        <v>86</v>
      </c>
      <c r="F92" s="648" t="s">
        <v>18</v>
      </c>
      <c r="G92" s="648" t="s">
        <v>199</v>
      </c>
      <c r="H92" s="648" t="s">
        <v>25</v>
      </c>
      <c r="I92" s="648" t="s">
        <v>200</v>
      </c>
      <c r="J92" s="648" t="s">
        <v>201</v>
      </c>
      <c r="K92" s="668" t="s">
        <v>202</v>
      </c>
      <c r="L92" s="571"/>
      <c r="M92" s="9"/>
      <c r="N92" s="9"/>
    </row>
    <row r="93" spans="1:14" ht="30">
      <c r="A93" s="78"/>
      <c r="B93" s="632"/>
      <c r="C93" s="633"/>
      <c r="D93" s="634" t="s">
        <v>237</v>
      </c>
      <c r="E93" s="649">
        <v>0.963</v>
      </c>
      <c r="F93" s="649"/>
      <c r="G93" s="649"/>
      <c r="H93" s="650">
        <v>2.4</v>
      </c>
      <c r="I93" s="650"/>
      <c r="J93" s="669">
        <v>16</v>
      </c>
      <c r="K93" s="670">
        <f>E93*H93*J93</f>
        <v>36.9792</v>
      </c>
      <c r="L93" s="571"/>
      <c r="M93" s="9"/>
      <c r="N93" s="9"/>
    </row>
    <row r="94" spans="1:14" ht="15.75">
      <c r="A94" s="78"/>
      <c r="B94" s="632"/>
      <c r="C94" s="633"/>
      <c r="D94" s="633"/>
      <c r="E94" s="649"/>
      <c r="F94" s="649"/>
      <c r="G94" s="649"/>
      <c r="H94" s="650"/>
      <c r="I94" s="650"/>
      <c r="J94" s="669"/>
      <c r="K94" s="670">
        <f>K93</f>
        <v>36.9792</v>
      </c>
      <c r="L94" s="571"/>
      <c r="M94" s="9"/>
      <c r="N94" s="9"/>
    </row>
    <row r="95" spans="1:14" ht="31.5">
      <c r="A95" s="612" t="s">
        <v>107</v>
      </c>
      <c r="B95" s="612" t="s">
        <v>32</v>
      </c>
      <c r="C95" s="643" t="s">
        <v>108</v>
      </c>
      <c r="D95" s="646" t="s">
        <v>238</v>
      </c>
      <c r="E95" s="647" t="s">
        <v>86</v>
      </c>
      <c r="F95" s="648" t="s">
        <v>18</v>
      </c>
      <c r="G95" s="648" t="s">
        <v>199</v>
      </c>
      <c r="H95" s="651" t="s">
        <v>25</v>
      </c>
      <c r="I95" s="651" t="s">
        <v>200</v>
      </c>
      <c r="J95" s="651" t="s">
        <v>201</v>
      </c>
      <c r="K95" s="671" t="s">
        <v>202</v>
      </c>
      <c r="L95" s="571"/>
      <c r="M95" s="9"/>
      <c r="N95" s="9"/>
    </row>
    <row r="96" spans="1:14" ht="25.5" customHeight="1">
      <c r="A96" s="78"/>
      <c r="B96" s="632"/>
      <c r="C96" s="633"/>
      <c r="D96" s="634" t="s">
        <v>239</v>
      </c>
      <c r="E96" s="649">
        <v>0.154</v>
      </c>
      <c r="F96" s="649"/>
      <c r="G96" s="649"/>
      <c r="H96" s="652">
        <v>0.46</v>
      </c>
      <c r="I96" s="652"/>
      <c r="J96" s="652">
        <v>80</v>
      </c>
      <c r="K96" s="670">
        <f>E96*H96*J96</f>
        <v>5.6672</v>
      </c>
      <c r="L96" s="571"/>
      <c r="M96" s="9"/>
      <c r="N96" s="9"/>
    </row>
    <row r="97" spans="1:14" ht="15.75">
      <c r="A97" s="78"/>
      <c r="B97" s="632"/>
      <c r="C97" s="633"/>
      <c r="D97" s="633"/>
      <c r="E97" s="649"/>
      <c r="F97" s="649"/>
      <c r="G97" s="649"/>
      <c r="H97" s="650"/>
      <c r="I97" s="650"/>
      <c r="J97" s="669"/>
      <c r="K97" s="670">
        <f>K96</f>
        <v>5.6672</v>
      </c>
      <c r="L97" s="571"/>
      <c r="M97" s="9"/>
      <c r="N97" s="9"/>
    </row>
    <row r="98" spans="1:14" s="565" customFormat="1" ht="15.75">
      <c r="A98" s="653">
        <v>4</v>
      </c>
      <c r="B98" s="881" t="s">
        <v>110</v>
      </c>
      <c r="C98" s="881"/>
      <c r="D98" s="881"/>
      <c r="E98" s="881"/>
      <c r="F98" s="881"/>
      <c r="G98" s="881"/>
      <c r="H98" s="881"/>
      <c r="I98" s="881"/>
      <c r="J98" s="881"/>
      <c r="K98" s="882"/>
      <c r="L98" s="619"/>
      <c r="M98" s="620"/>
      <c r="N98" s="620"/>
    </row>
    <row r="99" spans="1:14" s="565" customFormat="1" ht="31.5">
      <c r="A99" s="610" t="s">
        <v>111</v>
      </c>
      <c r="B99" s="576"/>
      <c r="C99" s="576" t="s">
        <v>48</v>
      </c>
      <c r="D99" s="593" t="s">
        <v>49</v>
      </c>
      <c r="E99" s="576" t="s">
        <v>34</v>
      </c>
      <c r="F99" s="594" t="s">
        <v>18</v>
      </c>
      <c r="G99" s="594" t="s">
        <v>199</v>
      </c>
      <c r="H99" s="594" t="s">
        <v>25</v>
      </c>
      <c r="I99" s="594" t="s">
        <v>200</v>
      </c>
      <c r="J99" s="594" t="s">
        <v>201</v>
      </c>
      <c r="K99" s="626" t="s">
        <v>202</v>
      </c>
      <c r="L99" s="619"/>
      <c r="M99" s="620"/>
      <c r="N99" s="620"/>
    </row>
    <row r="100" spans="1:14" ht="15.75">
      <c r="A100" s="74"/>
      <c r="B100" s="75"/>
      <c r="C100" s="75"/>
      <c r="D100" s="162" t="s">
        <v>240</v>
      </c>
      <c r="E100" s="78"/>
      <c r="F100" s="78"/>
      <c r="G100" s="75"/>
      <c r="H100" s="75">
        <v>1.2</v>
      </c>
      <c r="I100" s="75"/>
      <c r="J100" s="75">
        <v>4</v>
      </c>
      <c r="K100" s="624">
        <f>H100*J100</f>
        <v>4.8</v>
      </c>
      <c r="L100" s="571"/>
      <c r="M100" s="9"/>
      <c r="N100" s="9"/>
    </row>
    <row r="101" spans="1:14" ht="15.75">
      <c r="A101" s="74"/>
      <c r="B101" s="75"/>
      <c r="C101" s="75"/>
      <c r="D101" s="162" t="s">
        <v>215</v>
      </c>
      <c r="E101" s="78"/>
      <c r="F101" s="78"/>
      <c r="G101" s="75"/>
      <c r="H101" s="75">
        <v>1.2</v>
      </c>
      <c r="I101" s="75"/>
      <c r="J101" s="75">
        <v>1</v>
      </c>
      <c r="K101" s="624">
        <f>H101*J101</f>
        <v>1.2</v>
      </c>
      <c r="L101" s="571"/>
      <c r="M101" s="9"/>
      <c r="N101" s="9"/>
    </row>
    <row r="102" spans="1:14" ht="15.75">
      <c r="A102" s="74"/>
      <c r="B102" s="75"/>
      <c r="C102" s="75"/>
      <c r="D102" s="163"/>
      <c r="E102" s="78"/>
      <c r="F102" s="78"/>
      <c r="G102" s="78"/>
      <c r="H102" s="78"/>
      <c r="I102" s="78"/>
      <c r="J102" s="604" t="s">
        <v>205</v>
      </c>
      <c r="K102" s="623">
        <f>K100+K101</f>
        <v>6</v>
      </c>
      <c r="L102" s="571"/>
      <c r="M102" s="9"/>
      <c r="N102" s="9"/>
    </row>
    <row r="103" spans="1:14" s="565" customFormat="1" ht="15.75">
      <c r="A103" s="610" t="s">
        <v>112</v>
      </c>
      <c r="B103" s="576"/>
      <c r="C103" s="576" t="s">
        <v>51</v>
      </c>
      <c r="D103" s="593" t="s">
        <v>52</v>
      </c>
      <c r="E103" s="576" t="s">
        <v>53</v>
      </c>
      <c r="F103" s="594" t="s">
        <v>18</v>
      </c>
      <c r="G103" s="594" t="s">
        <v>199</v>
      </c>
      <c r="H103" s="594" t="s">
        <v>25</v>
      </c>
      <c r="I103" s="594" t="s">
        <v>200</v>
      </c>
      <c r="J103" s="594" t="s">
        <v>201</v>
      </c>
      <c r="K103" s="626" t="s">
        <v>202</v>
      </c>
      <c r="L103" s="619"/>
      <c r="M103" s="620"/>
      <c r="N103" s="620"/>
    </row>
    <row r="104" spans="1:14" ht="15.75">
      <c r="A104" s="74"/>
      <c r="B104" s="75"/>
      <c r="C104" s="75"/>
      <c r="D104" s="162" t="s">
        <v>240</v>
      </c>
      <c r="E104" s="78"/>
      <c r="F104" s="78"/>
      <c r="G104" s="75">
        <v>0.3</v>
      </c>
      <c r="H104" s="75">
        <v>0.3</v>
      </c>
      <c r="I104" s="75">
        <v>0.06</v>
      </c>
      <c r="J104" s="75">
        <v>4</v>
      </c>
      <c r="K104" s="624">
        <f aca="true" t="shared" si="0" ref="K104:K109">G104*H104*I104*J104</f>
        <v>0.021599999999999998</v>
      </c>
      <c r="L104" s="571"/>
      <c r="M104" s="9"/>
      <c r="N104" s="9"/>
    </row>
    <row r="105" spans="1:14" ht="15.75">
      <c r="A105" s="74"/>
      <c r="B105" s="75"/>
      <c r="C105" s="75"/>
      <c r="D105" s="162" t="s">
        <v>215</v>
      </c>
      <c r="E105" s="78"/>
      <c r="F105" s="78"/>
      <c r="G105" s="75">
        <v>0.3</v>
      </c>
      <c r="H105" s="75">
        <v>0.3</v>
      </c>
      <c r="I105" s="75">
        <v>0.06</v>
      </c>
      <c r="J105" s="75">
        <v>1</v>
      </c>
      <c r="K105" s="624">
        <f t="shared" si="0"/>
        <v>0.005399999999999999</v>
      </c>
      <c r="L105" s="571"/>
      <c r="M105" s="9"/>
      <c r="N105" s="9"/>
    </row>
    <row r="106" spans="1:14" ht="15.75">
      <c r="A106" s="74"/>
      <c r="B106" s="75"/>
      <c r="C106" s="75"/>
      <c r="D106" s="163"/>
      <c r="E106" s="78"/>
      <c r="F106" s="78"/>
      <c r="G106" s="78"/>
      <c r="H106" s="78"/>
      <c r="I106" s="78"/>
      <c r="J106" s="604" t="s">
        <v>205</v>
      </c>
      <c r="K106" s="623">
        <f>K104+K105</f>
        <v>0.026999999999999996</v>
      </c>
      <c r="L106" s="571"/>
      <c r="M106" s="9"/>
      <c r="N106" s="9"/>
    </row>
    <row r="107" spans="1:14" s="565" customFormat="1" ht="47.25">
      <c r="A107" s="610" t="s">
        <v>113</v>
      </c>
      <c r="B107" s="576" t="s">
        <v>32</v>
      </c>
      <c r="C107" s="654" t="s">
        <v>58</v>
      </c>
      <c r="D107" s="593" t="s">
        <v>220</v>
      </c>
      <c r="E107" s="576" t="s">
        <v>53</v>
      </c>
      <c r="F107" s="594" t="s">
        <v>18</v>
      </c>
      <c r="G107" s="594" t="s">
        <v>199</v>
      </c>
      <c r="H107" s="594" t="s">
        <v>25</v>
      </c>
      <c r="I107" s="594" t="s">
        <v>200</v>
      </c>
      <c r="J107" s="594" t="s">
        <v>201</v>
      </c>
      <c r="K107" s="626" t="s">
        <v>202</v>
      </c>
      <c r="L107" s="619"/>
      <c r="M107" s="620"/>
      <c r="N107" s="620"/>
    </row>
    <row r="108" spans="1:14" ht="15.75">
      <c r="A108" s="74"/>
      <c r="B108" s="75"/>
      <c r="C108" s="76"/>
      <c r="D108" s="77" t="s">
        <v>241</v>
      </c>
      <c r="E108" s="78"/>
      <c r="F108" s="95"/>
      <c r="G108" s="75">
        <v>0.3</v>
      </c>
      <c r="H108" s="75">
        <v>0.3</v>
      </c>
      <c r="I108" s="75">
        <v>0.06</v>
      </c>
      <c r="J108" s="75">
        <v>4</v>
      </c>
      <c r="K108" s="624">
        <f t="shared" si="0"/>
        <v>0.021599999999999998</v>
      </c>
      <c r="L108" s="571"/>
      <c r="M108" s="9"/>
      <c r="N108" s="9"/>
    </row>
    <row r="109" spans="1:14" ht="15.75">
      <c r="A109" s="74"/>
      <c r="B109" s="75"/>
      <c r="C109" s="76"/>
      <c r="D109" s="77" t="s">
        <v>242</v>
      </c>
      <c r="E109" s="78"/>
      <c r="F109" s="95"/>
      <c r="G109" s="75">
        <v>0.3</v>
      </c>
      <c r="H109" s="75">
        <v>0.3</v>
      </c>
      <c r="I109" s="75">
        <v>0.06</v>
      </c>
      <c r="J109" s="75">
        <v>1</v>
      </c>
      <c r="K109" s="624">
        <f t="shared" si="0"/>
        <v>0.005399999999999999</v>
      </c>
      <c r="L109" s="571"/>
      <c r="M109" s="9"/>
      <c r="N109" s="9"/>
    </row>
    <row r="110" spans="1:14" ht="15.75">
      <c r="A110" s="74"/>
      <c r="B110" s="75"/>
      <c r="C110" s="75"/>
      <c r="D110" s="163"/>
      <c r="E110" s="78"/>
      <c r="F110" s="78"/>
      <c r="G110" s="78"/>
      <c r="H110" s="78"/>
      <c r="I110" s="78"/>
      <c r="J110" s="604" t="s">
        <v>205</v>
      </c>
      <c r="K110" s="623">
        <f>K108+K109</f>
        <v>0.026999999999999996</v>
      </c>
      <c r="L110" s="571"/>
      <c r="M110" s="9"/>
      <c r="N110" s="9"/>
    </row>
    <row r="111" spans="1:14" s="565" customFormat="1" ht="15.75">
      <c r="A111" s="610" t="s">
        <v>114</v>
      </c>
      <c r="B111" s="576" t="s">
        <v>32</v>
      </c>
      <c r="C111" s="592" t="s">
        <v>115</v>
      </c>
      <c r="D111" s="593" t="s">
        <v>116</v>
      </c>
      <c r="E111" s="576" t="s">
        <v>34</v>
      </c>
      <c r="F111" s="594" t="s">
        <v>18</v>
      </c>
      <c r="G111" s="594" t="s">
        <v>199</v>
      </c>
      <c r="H111" s="594" t="s">
        <v>25</v>
      </c>
      <c r="I111" s="594" t="s">
        <v>200</v>
      </c>
      <c r="J111" s="594" t="s">
        <v>201</v>
      </c>
      <c r="K111" s="626" t="s">
        <v>202</v>
      </c>
      <c r="L111" s="619"/>
      <c r="M111" s="620"/>
      <c r="N111" s="620"/>
    </row>
    <row r="112" spans="1:14" ht="15.75">
      <c r="A112" s="74"/>
      <c r="B112" s="75"/>
      <c r="C112" s="75"/>
      <c r="D112" s="598" t="s">
        <v>243</v>
      </c>
      <c r="E112" s="599"/>
      <c r="F112" s="582"/>
      <c r="G112" s="655"/>
      <c r="H112" s="582">
        <v>1.8</v>
      </c>
      <c r="I112" s="582"/>
      <c r="J112" s="582"/>
      <c r="K112" s="624">
        <f>H112</f>
        <v>1.8</v>
      </c>
      <c r="L112" s="571"/>
      <c r="M112" s="9"/>
      <c r="N112" s="9"/>
    </row>
    <row r="113" spans="1:14" ht="15.75">
      <c r="A113" s="74"/>
      <c r="B113" s="75"/>
      <c r="C113" s="75"/>
      <c r="D113" s="163"/>
      <c r="E113" s="78"/>
      <c r="F113" s="95"/>
      <c r="G113" s="95"/>
      <c r="H113" s="95"/>
      <c r="I113" s="95"/>
      <c r="J113" s="604" t="s">
        <v>205</v>
      </c>
      <c r="K113" s="623">
        <f>K112</f>
        <v>1.8</v>
      </c>
      <c r="L113" s="571"/>
      <c r="M113" s="9"/>
      <c r="N113" s="9"/>
    </row>
    <row r="114" spans="1:14" s="565" customFormat="1" ht="15.75">
      <c r="A114" s="610" t="s">
        <v>117</v>
      </c>
      <c r="B114" s="576" t="s">
        <v>32</v>
      </c>
      <c r="C114" s="592" t="s">
        <v>88</v>
      </c>
      <c r="D114" s="593" t="s">
        <v>89</v>
      </c>
      <c r="E114" s="576" t="s">
        <v>38</v>
      </c>
      <c r="F114" s="594" t="s">
        <v>18</v>
      </c>
      <c r="G114" s="594" t="s">
        <v>199</v>
      </c>
      <c r="H114" s="594" t="s">
        <v>25</v>
      </c>
      <c r="I114" s="594" t="s">
        <v>200</v>
      </c>
      <c r="J114" s="594" t="s">
        <v>201</v>
      </c>
      <c r="K114" s="626" t="s">
        <v>202</v>
      </c>
      <c r="L114" s="619"/>
      <c r="M114" s="620"/>
      <c r="N114" s="620"/>
    </row>
    <row r="115" spans="1:14" ht="15.75">
      <c r="A115" s="74"/>
      <c r="B115" s="599"/>
      <c r="C115" s="113"/>
      <c r="D115" s="162" t="s">
        <v>244</v>
      </c>
      <c r="E115" s="599"/>
      <c r="F115" s="95"/>
      <c r="G115" s="95">
        <v>0.2</v>
      </c>
      <c r="H115" s="95"/>
      <c r="I115" s="95">
        <v>2.5</v>
      </c>
      <c r="J115" s="95">
        <v>18</v>
      </c>
      <c r="K115" s="624">
        <f>G115*I115*J115</f>
        <v>9</v>
      </c>
      <c r="L115" s="571"/>
      <c r="M115" s="9"/>
      <c r="N115" s="9"/>
    </row>
    <row r="116" spans="1:14" ht="15.75">
      <c r="A116" s="74"/>
      <c r="B116" s="599"/>
      <c r="C116" s="113"/>
      <c r="D116" s="600"/>
      <c r="E116" s="599"/>
      <c r="F116" s="582"/>
      <c r="G116" s="599"/>
      <c r="H116" s="582"/>
      <c r="I116" s="659"/>
      <c r="J116" s="604" t="s">
        <v>205</v>
      </c>
      <c r="K116" s="623">
        <f>K115</f>
        <v>9</v>
      </c>
      <c r="L116" s="571"/>
      <c r="M116" s="9"/>
      <c r="N116" s="9"/>
    </row>
    <row r="117" spans="1:14" s="565" customFormat="1" ht="15.75">
      <c r="A117" s="610" t="s">
        <v>118</v>
      </c>
      <c r="B117" s="576" t="s">
        <v>32</v>
      </c>
      <c r="C117" s="576" t="s">
        <v>66</v>
      </c>
      <c r="D117" s="593" t="s">
        <v>67</v>
      </c>
      <c r="E117" s="576" t="s">
        <v>38</v>
      </c>
      <c r="F117" s="594" t="s">
        <v>18</v>
      </c>
      <c r="G117" s="594" t="s">
        <v>199</v>
      </c>
      <c r="H117" s="594" t="s">
        <v>25</v>
      </c>
      <c r="I117" s="594" t="s">
        <v>200</v>
      </c>
      <c r="J117" s="594" t="s">
        <v>201</v>
      </c>
      <c r="K117" s="626" t="s">
        <v>202</v>
      </c>
      <c r="L117" s="619"/>
      <c r="M117" s="620"/>
      <c r="N117" s="620"/>
    </row>
    <row r="118" spans="1:14" ht="15.75">
      <c r="A118" s="74"/>
      <c r="B118" s="75"/>
      <c r="C118" s="75"/>
      <c r="D118" s="162" t="s">
        <v>244</v>
      </c>
      <c r="E118" s="78"/>
      <c r="F118" s="95"/>
      <c r="G118" s="95">
        <v>0.2</v>
      </c>
      <c r="H118" s="95"/>
      <c r="I118" s="95">
        <v>2.5</v>
      </c>
      <c r="J118" s="95">
        <v>18</v>
      </c>
      <c r="K118" s="624">
        <f>G118*I118*J118</f>
        <v>9</v>
      </c>
      <c r="L118" s="571"/>
      <c r="M118" s="9"/>
      <c r="N118" s="9"/>
    </row>
    <row r="119" spans="1:14" ht="15.75">
      <c r="A119" s="74"/>
      <c r="B119" s="75"/>
      <c r="C119" s="75"/>
      <c r="D119" s="614"/>
      <c r="E119" s="78"/>
      <c r="F119" s="615"/>
      <c r="G119" s="615"/>
      <c r="H119" s="615"/>
      <c r="I119" s="615"/>
      <c r="J119" s="604" t="s">
        <v>205</v>
      </c>
      <c r="K119" s="623">
        <f>K118</f>
        <v>9</v>
      </c>
      <c r="L119" s="571"/>
      <c r="M119" s="9"/>
      <c r="N119" s="9"/>
    </row>
    <row r="120" spans="1:14" s="565" customFormat="1" ht="15.75">
      <c r="A120" s="610" t="s">
        <v>119</v>
      </c>
      <c r="B120" s="576" t="s">
        <v>32</v>
      </c>
      <c r="C120" s="592" t="s">
        <v>69</v>
      </c>
      <c r="D120" s="593" t="s">
        <v>70</v>
      </c>
      <c r="E120" s="576" t="s">
        <v>38</v>
      </c>
      <c r="F120" s="594" t="s">
        <v>18</v>
      </c>
      <c r="G120" s="594" t="s">
        <v>199</v>
      </c>
      <c r="H120" s="594" t="s">
        <v>25</v>
      </c>
      <c r="I120" s="594" t="s">
        <v>200</v>
      </c>
      <c r="J120" s="594" t="s">
        <v>201</v>
      </c>
      <c r="K120" s="626" t="s">
        <v>202</v>
      </c>
      <c r="L120" s="619"/>
      <c r="M120" s="620"/>
      <c r="N120" s="620"/>
    </row>
    <row r="121" spans="1:14" ht="15.75">
      <c r="A121" s="74"/>
      <c r="B121" s="599"/>
      <c r="C121" s="113"/>
      <c r="D121" s="162" t="s">
        <v>244</v>
      </c>
      <c r="E121" s="599"/>
      <c r="F121" s="95"/>
      <c r="G121" s="95">
        <v>0.2</v>
      </c>
      <c r="H121" s="95"/>
      <c r="I121" s="95">
        <v>2.5</v>
      </c>
      <c r="J121" s="95">
        <v>18</v>
      </c>
      <c r="K121" s="624">
        <f>G121*I121*J121</f>
        <v>9</v>
      </c>
      <c r="L121" s="571"/>
      <c r="M121" s="9"/>
      <c r="N121" s="9"/>
    </row>
    <row r="122" spans="1:14" ht="15.75">
      <c r="A122" s="74"/>
      <c r="B122" s="599"/>
      <c r="C122" s="113"/>
      <c r="D122" s="600"/>
      <c r="E122" s="599"/>
      <c r="F122" s="582"/>
      <c r="G122" s="599"/>
      <c r="H122" s="582"/>
      <c r="I122" s="659"/>
      <c r="J122" s="604" t="s">
        <v>205</v>
      </c>
      <c r="K122" s="623">
        <f>K121</f>
        <v>9</v>
      </c>
      <c r="L122" s="571"/>
      <c r="M122" s="9"/>
      <c r="N122" s="9"/>
    </row>
    <row r="123" spans="1:14" s="565" customFormat="1" ht="31.5">
      <c r="A123" s="610" t="s">
        <v>120</v>
      </c>
      <c r="B123" s="594" t="s">
        <v>32</v>
      </c>
      <c r="C123" s="594" t="s">
        <v>75</v>
      </c>
      <c r="D123" s="578" t="s">
        <v>76</v>
      </c>
      <c r="E123" s="576" t="s">
        <v>38</v>
      </c>
      <c r="F123" s="594" t="s">
        <v>18</v>
      </c>
      <c r="G123" s="594" t="s">
        <v>199</v>
      </c>
      <c r="H123" s="594" t="s">
        <v>25</v>
      </c>
      <c r="I123" s="594" t="s">
        <v>200</v>
      </c>
      <c r="J123" s="594" t="s">
        <v>201</v>
      </c>
      <c r="K123" s="626" t="s">
        <v>202</v>
      </c>
      <c r="L123" s="619"/>
      <c r="M123" s="620"/>
      <c r="N123" s="620"/>
    </row>
    <row r="124" spans="1:14" ht="15.75">
      <c r="A124" s="74"/>
      <c r="B124" s="599"/>
      <c r="C124" s="113"/>
      <c r="D124" s="162" t="s">
        <v>244</v>
      </c>
      <c r="E124" s="599"/>
      <c r="F124" s="95"/>
      <c r="G124" s="95">
        <v>0.2</v>
      </c>
      <c r="H124" s="95"/>
      <c r="I124" s="95">
        <v>2.5</v>
      </c>
      <c r="J124" s="95">
        <v>18</v>
      </c>
      <c r="K124" s="624">
        <f>G124*I124*J124</f>
        <v>9</v>
      </c>
      <c r="L124" s="571"/>
      <c r="M124" s="9"/>
      <c r="N124" s="9"/>
    </row>
    <row r="125" spans="1:14" ht="15.75">
      <c r="A125" s="74"/>
      <c r="B125" s="599"/>
      <c r="C125" s="113"/>
      <c r="D125" s="162" t="s">
        <v>227</v>
      </c>
      <c r="E125" s="599"/>
      <c r="F125" s="95"/>
      <c r="G125" s="95">
        <v>0.26</v>
      </c>
      <c r="H125" s="95">
        <v>0.26</v>
      </c>
      <c r="I125" s="95"/>
      <c r="J125" s="95">
        <v>8</v>
      </c>
      <c r="K125" s="624">
        <f>G125*H125*J125</f>
        <v>0.5408000000000001</v>
      </c>
      <c r="L125" s="571"/>
      <c r="M125" s="9"/>
      <c r="N125" s="9"/>
    </row>
    <row r="126" spans="1:14" ht="15.75">
      <c r="A126" s="74"/>
      <c r="B126" s="75"/>
      <c r="C126" s="75"/>
      <c r="D126" s="600"/>
      <c r="E126" s="599"/>
      <c r="F126" s="582"/>
      <c r="G126" s="599"/>
      <c r="H126" s="582"/>
      <c r="I126" s="659"/>
      <c r="J126" s="604" t="s">
        <v>205</v>
      </c>
      <c r="K126" s="623">
        <f>SUM(K124:K125)</f>
        <v>9.5408</v>
      </c>
      <c r="L126" s="571"/>
      <c r="M126" s="9"/>
      <c r="N126" s="9"/>
    </row>
    <row r="127" spans="1:14" s="565" customFormat="1" ht="31.5">
      <c r="A127" s="610" t="s">
        <v>121</v>
      </c>
      <c r="B127" s="576" t="s">
        <v>11</v>
      </c>
      <c r="C127" s="576" t="s">
        <v>122</v>
      </c>
      <c r="D127" s="656" t="s">
        <v>123</v>
      </c>
      <c r="E127" s="576" t="s">
        <v>245</v>
      </c>
      <c r="F127" s="594" t="s">
        <v>18</v>
      </c>
      <c r="G127" s="594" t="s">
        <v>199</v>
      </c>
      <c r="H127" s="594" t="s">
        <v>25</v>
      </c>
      <c r="I127" s="594" t="s">
        <v>200</v>
      </c>
      <c r="J127" s="594" t="s">
        <v>201</v>
      </c>
      <c r="K127" s="626" t="s">
        <v>202</v>
      </c>
      <c r="L127" s="619"/>
      <c r="M127" s="620"/>
      <c r="N127" s="620"/>
    </row>
    <row r="128" spans="1:14" ht="15.75">
      <c r="A128" s="657"/>
      <c r="B128" s="78"/>
      <c r="C128" s="75"/>
      <c r="D128" s="162" t="s">
        <v>246</v>
      </c>
      <c r="E128" s="78"/>
      <c r="F128" s="95">
        <v>1</v>
      </c>
      <c r="G128" s="615"/>
      <c r="H128" s="615"/>
      <c r="I128" s="615"/>
      <c r="J128" s="615"/>
      <c r="K128" s="624">
        <f>F128</f>
        <v>1</v>
      </c>
      <c r="L128" s="571"/>
      <c r="M128" s="9"/>
      <c r="N128" s="9"/>
    </row>
    <row r="129" spans="1:14" ht="15.75">
      <c r="A129" s="74"/>
      <c r="B129" s="75"/>
      <c r="C129" s="75"/>
      <c r="D129" s="163"/>
      <c r="E129" s="78"/>
      <c r="F129" s="78"/>
      <c r="G129" s="78"/>
      <c r="H129" s="78"/>
      <c r="I129" s="78"/>
      <c r="J129" s="604" t="s">
        <v>205</v>
      </c>
      <c r="K129" s="623">
        <f>K128</f>
        <v>1</v>
      </c>
      <c r="L129" s="571"/>
      <c r="M129" s="9"/>
      <c r="N129" s="9"/>
    </row>
    <row r="130" spans="1:14" s="565" customFormat="1" ht="31.5">
      <c r="A130" s="610" t="s">
        <v>125</v>
      </c>
      <c r="B130" s="576" t="s">
        <v>11</v>
      </c>
      <c r="C130" s="576" t="s">
        <v>126</v>
      </c>
      <c r="D130" s="656" t="s">
        <v>127</v>
      </c>
      <c r="E130" s="576" t="s">
        <v>245</v>
      </c>
      <c r="F130" s="594" t="s">
        <v>18</v>
      </c>
      <c r="G130" s="594" t="s">
        <v>199</v>
      </c>
      <c r="H130" s="594" t="s">
        <v>25</v>
      </c>
      <c r="I130" s="594" t="s">
        <v>200</v>
      </c>
      <c r="J130" s="594" t="s">
        <v>201</v>
      </c>
      <c r="K130" s="626" t="s">
        <v>202</v>
      </c>
      <c r="L130" s="619"/>
      <c r="M130" s="620"/>
      <c r="N130" s="620"/>
    </row>
    <row r="131" spans="1:14" ht="15.75">
      <c r="A131" s="657"/>
      <c r="B131" s="78"/>
      <c r="C131" s="75"/>
      <c r="D131" s="162" t="s">
        <v>247</v>
      </c>
      <c r="E131" s="78"/>
      <c r="F131" s="95">
        <v>2</v>
      </c>
      <c r="G131" s="615"/>
      <c r="H131" s="615"/>
      <c r="I131" s="615"/>
      <c r="J131" s="615"/>
      <c r="K131" s="698">
        <f>F131</f>
        <v>2</v>
      </c>
      <c r="L131" s="571"/>
      <c r="M131" s="9"/>
      <c r="N131" s="9"/>
    </row>
    <row r="132" spans="1:14" ht="15.75">
      <c r="A132" s="86"/>
      <c r="B132" s="87"/>
      <c r="C132" s="87"/>
      <c r="D132" s="672"/>
      <c r="E132" s="90"/>
      <c r="F132" s="90"/>
      <c r="G132" s="90"/>
      <c r="H132" s="90"/>
      <c r="I132" s="90"/>
      <c r="J132" s="609" t="s">
        <v>205</v>
      </c>
      <c r="K132" s="625">
        <f>K131</f>
        <v>2</v>
      </c>
      <c r="L132" s="571"/>
      <c r="M132" s="9"/>
      <c r="N132" s="9"/>
    </row>
    <row r="133" spans="1:14" s="565" customFormat="1" ht="15.75">
      <c r="A133" s="574">
        <v>5</v>
      </c>
      <c r="B133" s="879" t="s">
        <v>128</v>
      </c>
      <c r="C133" s="879"/>
      <c r="D133" s="879"/>
      <c r="E133" s="879"/>
      <c r="F133" s="879"/>
      <c r="G133" s="879"/>
      <c r="H133" s="879"/>
      <c r="I133" s="879"/>
      <c r="J133" s="879"/>
      <c r="K133" s="880"/>
      <c r="L133" s="619"/>
      <c r="M133" s="620"/>
      <c r="N133" s="620"/>
    </row>
    <row r="134" spans="1:14" s="565" customFormat="1" ht="31.5">
      <c r="A134" s="610" t="s">
        <v>129</v>
      </c>
      <c r="B134" s="576" t="s">
        <v>32</v>
      </c>
      <c r="C134" s="576" t="s">
        <v>48</v>
      </c>
      <c r="D134" s="593" t="s">
        <v>49</v>
      </c>
      <c r="E134" s="576" t="s">
        <v>34</v>
      </c>
      <c r="F134" s="594" t="s">
        <v>18</v>
      </c>
      <c r="G134" s="594" t="s">
        <v>199</v>
      </c>
      <c r="H134" s="594" t="s">
        <v>25</v>
      </c>
      <c r="I134" s="594" t="s">
        <v>200</v>
      </c>
      <c r="J134" s="594" t="s">
        <v>201</v>
      </c>
      <c r="K134" s="626" t="s">
        <v>202</v>
      </c>
      <c r="L134" s="619"/>
      <c r="M134" s="620"/>
      <c r="N134" s="620"/>
    </row>
    <row r="135" spans="1:14" ht="15.75">
      <c r="A135" s="74"/>
      <c r="B135" s="75"/>
      <c r="C135" s="75"/>
      <c r="D135" s="162" t="s">
        <v>248</v>
      </c>
      <c r="E135" s="78"/>
      <c r="F135" s="78"/>
      <c r="G135" s="78"/>
      <c r="H135" s="611">
        <v>33.7</v>
      </c>
      <c r="I135" s="78"/>
      <c r="J135" s="78"/>
      <c r="K135" s="699">
        <f>H135</f>
        <v>33.7</v>
      </c>
      <c r="L135" s="571"/>
      <c r="M135" s="9"/>
      <c r="N135" s="9"/>
    </row>
    <row r="136" spans="1:14" ht="15.75">
      <c r="A136" s="74"/>
      <c r="B136" s="75"/>
      <c r="C136" s="75"/>
      <c r="D136" s="162" t="s">
        <v>249</v>
      </c>
      <c r="E136" s="78"/>
      <c r="F136" s="78"/>
      <c r="G136" s="78"/>
      <c r="H136" s="611">
        <v>5.5</v>
      </c>
      <c r="I136" s="78"/>
      <c r="J136" s="78"/>
      <c r="K136" s="699">
        <f>H136</f>
        <v>5.5</v>
      </c>
      <c r="L136" s="571"/>
      <c r="M136" s="9"/>
      <c r="N136" s="9"/>
    </row>
    <row r="137" spans="1:14" ht="15.75">
      <c r="A137" s="74"/>
      <c r="B137" s="75"/>
      <c r="C137" s="75"/>
      <c r="D137" s="163"/>
      <c r="E137" s="78"/>
      <c r="F137" s="78"/>
      <c r="G137" s="78"/>
      <c r="H137" s="78"/>
      <c r="I137" s="78"/>
      <c r="J137" s="604" t="s">
        <v>205</v>
      </c>
      <c r="K137" s="623">
        <f>SUM(K135:K136)</f>
        <v>39.2</v>
      </c>
      <c r="L137" s="571"/>
      <c r="M137" s="9"/>
      <c r="N137" s="9"/>
    </row>
    <row r="138" spans="1:14" s="565" customFormat="1" ht="15.75">
      <c r="A138" s="610" t="s">
        <v>130</v>
      </c>
      <c r="B138" s="576" t="s">
        <v>32</v>
      </c>
      <c r="C138" s="654" t="s">
        <v>51</v>
      </c>
      <c r="D138" s="593" t="s">
        <v>52</v>
      </c>
      <c r="E138" s="576" t="s">
        <v>53</v>
      </c>
      <c r="F138" s="594" t="s">
        <v>18</v>
      </c>
      <c r="G138" s="594" t="s">
        <v>199</v>
      </c>
      <c r="H138" s="594" t="s">
        <v>25</v>
      </c>
      <c r="I138" s="594" t="s">
        <v>200</v>
      </c>
      <c r="J138" s="594" t="s">
        <v>201</v>
      </c>
      <c r="K138" s="626" t="s">
        <v>202</v>
      </c>
      <c r="L138" s="619"/>
      <c r="M138" s="620"/>
      <c r="N138" s="620"/>
    </row>
    <row r="139" spans="1:14" ht="15.75">
      <c r="A139" s="74"/>
      <c r="B139" s="75"/>
      <c r="C139" s="76"/>
      <c r="D139" s="162" t="s">
        <v>250</v>
      </c>
      <c r="E139" s="78"/>
      <c r="F139" s="95"/>
      <c r="G139" s="95">
        <v>0.1</v>
      </c>
      <c r="H139" s="95">
        <v>33.7</v>
      </c>
      <c r="I139" s="95">
        <v>0.16</v>
      </c>
      <c r="J139" s="95"/>
      <c r="K139" s="624">
        <f aca="true" t="shared" si="1" ref="K139:K146">G139*H139*I139</f>
        <v>0.5392000000000001</v>
      </c>
      <c r="L139" s="571"/>
      <c r="M139" s="9"/>
      <c r="N139" s="9"/>
    </row>
    <row r="140" spans="1:14" ht="15.75">
      <c r="A140" s="74"/>
      <c r="B140" s="75"/>
      <c r="C140" s="76"/>
      <c r="D140" s="673" t="s">
        <v>251</v>
      </c>
      <c r="E140" s="78"/>
      <c r="F140" s="95"/>
      <c r="G140" s="95">
        <v>0.2</v>
      </c>
      <c r="H140" s="95">
        <v>28.6</v>
      </c>
      <c r="I140" s="95">
        <v>0.2</v>
      </c>
      <c r="J140" s="95"/>
      <c r="K140" s="624">
        <f t="shared" si="1"/>
        <v>1.1440000000000001</v>
      </c>
      <c r="L140" s="571"/>
      <c r="M140" s="9"/>
      <c r="N140" s="9"/>
    </row>
    <row r="141" spans="1:14" ht="15.75">
      <c r="A141" s="74"/>
      <c r="B141" s="75"/>
      <c r="C141" s="76"/>
      <c r="D141" s="92"/>
      <c r="E141" s="78"/>
      <c r="F141" s="95"/>
      <c r="G141" s="95"/>
      <c r="H141" s="95"/>
      <c r="I141" s="95"/>
      <c r="J141" s="604" t="s">
        <v>205</v>
      </c>
      <c r="K141" s="623">
        <f>SUM(K139:K140)</f>
        <v>1.6832000000000003</v>
      </c>
      <c r="L141" s="571"/>
      <c r="M141" s="9"/>
      <c r="N141" s="9"/>
    </row>
    <row r="142" spans="1:14" s="565" customFormat="1" ht="47.25">
      <c r="A142" s="610" t="s">
        <v>131</v>
      </c>
      <c r="B142" s="576" t="s">
        <v>32</v>
      </c>
      <c r="C142" s="654" t="s">
        <v>58</v>
      </c>
      <c r="D142" s="593" t="s">
        <v>220</v>
      </c>
      <c r="E142" s="576" t="s">
        <v>53</v>
      </c>
      <c r="F142" s="594" t="s">
        <v>18</v>
      </c>
      <c r="G142" s="594" t="s">
        <v>199</v>
      </c>
      <c r="H142" s="594" t="s">
        <v>25</v>
      </c>
      <c r="I142" s="594" t="s">
        <v>200</v>
      </c>
      <c r="J142" s="594" t="s">
        <v>201</v>
      </c>
      <c r="K142" s="626" t="s">
        <v>202</v>
      </c>
      <c r="L142" s="619"/>
      <c r="M142" s="620"/>
      <c r="N142" s="620"/>
    </row>
    <row r="143" spans="1:14" ht="15.75">
      <c r="A143" s="74"/>
      <c r="B143" s="75"/>
      <c r="C143" s="76"/>
      <c r="D143" s="77" t="s">
        <v>252</v>
      </c>
      <c r="E143" s="78"/>
      <c r="F143" s="95"/>
      <c r="G143" s="95">
        <v>0.1</v>
      </c>
      <c r="H143" s="95">
        <v>33.7</v>
      </c>
      <c r="I143" s="95">
        <v>0.16</v>
      </c>
      <c r="J143" s="95"/>
      <c r="K143" s="624">
        <f t="shared" si="1"/>
        <v>0.5392000000000001</v>
      </c>
      <c r="L143" s="571"/>
      <c r="M143" s="9"/>
      <c r="N143" s="9"/>
    </row>
    <row r="144" spans="1:14" ht="15.75">
      <c r="A144" s="74"/>
      <c r="B144" s="75"/>
      <c r="C144" s="76"/>
      <c r="D144" s="77" t="s">
        <v>253</v>
      </c>
      <c r="E144" s="78"/>
      <c r="F144" s="95"/>
      <c r="G144" s="297">
        <v>1</v>
      </c>
      <c r="H144" s="297">
        <v>30</v>
      </c>
      <c r="I144" s="367">
        <v>0.09</v>
      </c>
      <c r="J144" s="367"/>
      <c r="K144" s="700">
        <f t="shared" si="1"/>
        <v>2.6999999999999997</v>
      </c>
      <c r="L144" s="571"/>
      <c r="M144" s="9"/>
      <c r="N144" s="9"/>
    </row>
    <row r="145" spans="1:14" ht="15.75">
      <c r="A145" s="74"/>
      <c r="B145" s="75"/>
      <c r="C145" s="76"/>
      <c r="D145" s="77" t="s">
        <v>254</v>
      </c>
      <c r="E145" s="78"/>
      <c r="F145" s="95"/>
      <c r="G145" s="298">
        <v>1.6</v>
      </c>
      <c r="H145" s="298">
        <v>30</v>
      </c>
      <c r="I145" s="367">
        <v>0.25</v>
      </c>
      <c r="J145" s="367"/>
      <c r="K145" s="700">
        <f t="shared" si="1"/>
        <v>12</v>
      </c>
      <c r="L145" s="571"/>
      <c r="M145" s="9"/>
      <c r="N145" s="9"/>
    </row>
    <row r="146" spans="1:14" ht="15.75">
      <c r="A146" s="74"/>
      <c r="B146" s="75"/>
      <c r="C146" s="76"/>
      <c r="D146" s="92" t="s">
        <v>255</v>
      </c>
      <c r="E146" s="78"/>
      <c r="F146" s="95"/>
      <c r="G146" s="95">
        <v>0.2</v>
      </c>
      <c r="H146" s="95">
        <v>28.6</v>
      </c>
      <c r="I146" s="95">
        <v>0.2</v>
      </c>
      <c r="J146" s="367"/>
      <c r="K146" s="700">
        <f t="shared" si="1"/>
        <v>1.1440000000000001</v>
      </c>
      <c r="L146" s="571"/>
      <c r="M146" s="9"/>
      <c r="N146" s="9"/>
    </row>
    <row r="147" spans="1:14" ht="15.75">
      <c r="A147" s="74"/>
      <c r="B147" s="75"/>
      <c r="C147" s="76"/>
      <c r="D147" s="92"/>
      <c r="E147" s="78"/>
      <c r="F147" s="95"/>
      <c r="G147" s="95"/>
      <c r="H147" s="95"/>
      <c r="I147" s="95"/>
      <c r="J147" s="604" t="s">
        <v>205</v>
      </c>
      <c r="K147" s="623">
        <f>SUM(K143:K146)</f>
        <v>16.383200000000002</v>
      </c>
      <c r="L147" s="571"/>
      <c r="M147" s="9"/>
      <c r="N147" s="9"/>
    </row>
    <row r="148" spans="1:14" s="565" customFormat="1" ht="31.5">
      <c r="A148" s="610" t="s">
        <v>132</v>
      </c>
      <c r="B148" s="576" t="s">
        <v>32</v>
      </c>
      <c r="C148" s="654" t="s">
        <v>256</v>
      </c>
      <c r="D148" s="593" t="s">
        <v>134</v>
      </c>
      <c r="E148" s="576" t="s">
        <v>53</v>
      </c>
      <c r="F148" s="594" t="s">
        <v>18</v>
      </c>
      <c r="G148" s="594" t="s">
        <v>199</v>
      </c>
      <c r="H148" s="594" t="s">
        <v>25</v>
      </c>
      <c r="I148" s="594" t="s">
        <v>200</v>
      </c>
      <c r="J148" s="594" t="s">
        <v>201</v>
      </c>
      <c r="K148" s="626" t="s">
        <v>202</v>
      </c>
      <c r="L148" s="619"/>
      <c r="M148" s="620"/>
      <c r="N148" s="620"/>
    </row>
    <row r="149" spans="1:14" ht="15.75">
      <c r="A149" s="674"/>
      <c r="B149" s="675"/>
      <c r="C149" s="675"/>
      <c r="D149" s="585" t="s">
        <v>257</v>
      </c>
      <c r="E149" s="676"/>
      <c r="F149" s="677"/>
      <c r="G149" s="298">
        <v>1.6</v>
      </c>
      <c r="H149" s="298">
        <v>33.7</v>
      </c>
      <c r="I149" s="298">
        <v>0.5</v>
      </c>
      <c r="J149" s="298"/>
      <c r="K149" s="701">
        <f>G149*H149*I149</f>
        <v>26.960000000000004</v>
      </c>
      <c r="L149" s="571"/>
      <c r="M149" s="9"/>
      <c r="N149" s="9"/>
    </row>
    <row r="150" spans="1:14" ht="15.75">
      <c r="A150" s="674"/>
      <c r="B150" s="675"/>
      <c r="C150" s="675"/>
      <c r="D150" s="675"/>
      <c r="E150" s="676"/>
      <c r="F150" s="677"/>
      <c r="G150" s="677"/>
      <c r="H150" s="677"/>
      <c r="I150" s="677"/>
      <c r="J150" s="604" t="s">
        <v>205</v>
      </c>
      <c r="K150" s="702">
        <f>K149</f>
        <v>26.960000000000004</v>
      </c>
      <c r="L150" s="571"/>
      <c r="M150" s="9"/>
      <c r="N150" s="9"/>
    </row>
    <row r="151" spans="1:14" s="565" customFormat="1" ht="16.5">
      <c r="A151" s="610" t="s">
        <v>135</v>
      </c>
      <c r="B151" s="576" t="s">
        <v>32</v>
      </c>
      <c r="C151" s="678" t="s">
        <v>133</v>
      </c>
      <c r="D151" s="679" t="s">
        <v>137</v>
      </c>
      <c r="E151" s="678" t="s">
        <v>38</v>
      </c>
      <c r="F151" s="594" t="s">
        <v>18</v>
      </c>
      <c r="G151" s="594" t="s">
        <v>199</v>
      </c>
      <c r="H151" s="594" t="s">
        <v>25</v>
      </c>
      <c r="I151" s="594" t="s">
        <v>200</v>
      </c>
      <c r="J151" s="594" t="s">
        <v>201</v>
      </c>
      <c r="K151" s="626" t="s">
        <v>202</v>
      </c>
      <c r="L151" s="619"/>
      <c r="M151" s="620"/>
      <c r="N151" s="620"/>
    </row>
    <row r="152" spans="1:14" ht="16.5">
      <c r="A152" s="657"/>
      <c r="B152" s="78"/>
      <c r="C152" s="680"/>
      <c r="D152" s="681" t="s">
        <v>258</v>
      </c>
      <c r="E152" s="682"/>
      <c r="F152" s="615"/>
      <c r="G152" s="297">
        <v>1</v>
      </c>
      <c r="H152" s="297">
        <v>30</v>
      </c>
      <c r="I152" s="615"/>
      <c r="J152" s="615"/>
      <c r="K152" s="624">
        <f aca="true" t="shared" si="2" ref="K152:K157">G152*H152</f>
        <v>30</v>
      </c>
      <c r="L152" s="571"/>
      <c r="M152" s="9"/>
      <c r="N152" s="9"/>
    </row>
    <row r="153" spans="1:14" ht="16.5">
      <c r="A153" s="74"/>
      <c r="B153" s="78"/>
      <c r="C153" s="683"/>
      <c r="D153" s="684" t="s">
        <v>259</v>
      </c>
      <c r="E153" s="682"/>
      <c r="F153" s="78"/>
      <c r="G153" s="298">
        <v>1.6</v>
      </c>
      <c r="H153" s="298">
        <v>30</v>
      </c>
      <c r="I153" s="78"/>
      <c r="J153" s="78"/>
      <c r="K153" s="699">
        <f t="shared" si="2"/>
        <v>48</v>
      </c>
      <c r="L153" s="571"/>
      <c r="M153" s="9"/>
      <c r="N153" s="9"/>
    </row>
    <row r="154" spans="1:14" ht="16.5">
      <c r="A154" s="74"/>
      <c r="B154" s="78"/>
      <c r="C154" s="683"/>
      <c r="D154" s="685"/>
      <c r="E154" s="682"/>
      <c r="F154" s="78"/>
      <c r="G154" s="78"/>
      <c r="H154" s="78"/>
      <c r="I154" s="78"/>
      <c r="J154" s="604" t="s">
        <v>205</v>
      </c>
      <c r="K154" s="703">
        <f>SUM(K152:K153)</f>
        <v>78</v>
      </c>
      <c r="L154" s="571"/>
      <c r="M154" s="9"/>
      <c r="N154" s="9"/>
    </row>
    <row r="155" spans="1:14" s="565" customFormat="1" ht="33">
      <c r="A155" s="610" t="s">
        <v>138</v>
      </c>
      <c r="B155" s="576" t="s">
        <v>3</v>
      </c>
      <c r="C155" s="686">
        <v>101617</v>
      </c>
      <c r="D155" s="687" t="s">
        <v>260</v>
      </c>
      <c r="E155" s="678" t="s">
        <v>38</v>
      </c>
      <c r="F155" s="594" t="s">
        <v>18</v>
      </c>
      <c r="G155" s="594" t="s">
        <v>199</v>
      </c>
      <c r="H155" s="594" t="s">
        <v>25</v>
      </c>
      <c r="I155" s="594" t="s">
        <v>200</v>
      </c>
      <c r="J155" s="594" t="s">
        <v>201</v>
      </c>
      <c r="K155" s="626" t="s">
        <v>202</v>
      </c>
      <c r="L155" s="619"/>
      <c r="M155" s="620"/>
      <c r="N155" s="620"/>
    </row>
    <row r="156" spans="1:14" ht="16.5">
      <c r="A156" s="657"/>
      <c r="B156" s="78"/>
      <c r="C156" s="688"/>
      <c r="D156" s="689" t="s">
        <v>258</v>
      </c>
      <c r="E156" s="597"/>
      <c r="F156" s="615"/>
      <c r="G156" s="297">
        <v>1</v>
      </c>
      <c r="H156" s="297">
        <v>30</v>
      </c>
      <c r="I156" s="615"/>
      <c r="J156" s="615"/>
      <c r="K156" s="624">
        <f>G156*H156</f>
        <v>30</v>
      </c>
      <c r="L156" s="571"/>
      <c r="M156" s="9"/>
      <c r="N156" s="9"/>
    </row>
    <row r="157" spans="1:14" ht="16.5">
      <c r="A157" s="74"/>
      <c r="B157" s="78"/>
      <c r="C157" s="690"/>
      <c r="D157" s="691" t="s">
        <v>259</v>
      </c>
      <c r="E157" s="78"/>
      <c r="F157" s="78"/>
      <c r="G157" s="344">
        <v>1.6</v>
      </c>
      <c r="H157" s="344">
        <v>33.7</v>
      </c>
      <c r="I157" s="78"/>
      <c r="J157" s="78"/>
      <c r="K157" s="699">
        <f t="shared" si="2"/>
        <v>53.92000000000001</v>
      </c>
      <c r="L157" s="571"/>
      <c r="M157" s="9"/>
      <c r="N157" s="9"/>
    </row>
    <row r="158" spans="1:14" ht="16.5">
      <c r="A158" s="74"/>
      <c r="B158" s="78"/>
      <c r="C158" s="690"/>
      <c r="D158" s="691"/>
      <c r="E158" s="78"/>
      <c r="F158" s="78"/>
      <c r="G158" s="78"/>
      <c r="H158" s="78"/>
      <c r="I158" s="78"/>
      <c r="J158" s="604" t="s">
        <v>205</v>
      </c>
      <c r="K158" s="703">
        <f>SUM(K156:K157)</f>
        <v>83.92000000000002</v>
      </c>
      <c r="L158" s="571"/>
      <c r="M158" s="9"/>
      <c r="N158" s="9"/>
    </row>
    <row r="159" spans="1:14" s="565" customFormat="1" ht="16.5">
      <c r="A159" s="610" t="s">
        <v>140</v>
      </c>
      <c r="B159" s="576" t="s">
        <v>32</v>
      </c>
      <c r="C159" s="641" t="s">
        <v>97</v>
      </c>
      <c r="D159" s="642" t="s">
        <v>98</v>
      </c>
      <c r="E159" s="577" t="s">
        <v>53</v>
      </c>
      <c r="F159" s="594" t="s">
        <v>18</v>
      </c>
      <c r="G159" s="594" t="s">
        <v>199</v>
      </c>
      <c r="H159" s="594" t="s">
        <v>25</v>
      </c>
      <c r="I159" s="594" t="s">
        <v>200</v>
      </c>
      <c r="J159" s="594" t="s">
        <v>201</v>
      </c>
      <c r="K159" s="626" t="s">
        <v>202</v>
      </c>
      <c r="L159" s="619"/>
      <c r="M159" s="620"/>
      <c r="N159" s="620"/>
    </row>
    <row r="160" spans="1:14" ht="16.5">
      <c r="A160" s="657"/>
      <c r="B160" s="78"/>
      <c r="C160" s="692"/>
      <c r="D160" s="689" t="s">
        <v>258</v>
      </c>
      <c r="E160" s="597"/>
      <c r="F160" s="615"/>
      <c r="G160" s="297">
        <v>1</v>
      </c>
      <c r="H160" s="297">
        <v>30</v>
      </c>
      <c r="I160" s="95">
        <v>0.03</v>
      </c>
      <c r="J160" s="615"/>
      <c r="K160" s="624">
        <f aca="true" t="shared" si="3" ref="K160:K165">G160*H160*I160</f>
        <v>0.8999999999999999</v>
      </c>
      <c r="L160" s="571"/>
      <c r="M160" s="9"/>
      <c r="N160" s="9"/>
    </row>
    <row r="161" spans="1:14" ht="16.5">
      <c r="A161" s="74"/>
      <c r="B161" s="78"/>
      <c r="C161" s="693"/>
      <c r="D161" s="691" t="s">
        <v>259</v>
      </c>
      <c r="E161" s="78"/>
      <c r="F161" s="78"/>
      <c r="G161" s="344">
        <v>1.6</v>
      </c>
      <c r="H161" s="344">
        <v>33.7</v>
      </c>
      <c r="I161" s="75">
        <v>0.03</v>
      </c>
      <c r="J161" s="78"/>
      <c r="K161" s="699">
        <f t="shared" si="3"/>
        <v>1.6176000000000001</v>
      </c>
      <c r="L161" s="571"/>
      <c r="M161" s="9"/>
      <c r="N161" s="9"/>
    </row>
    <row r="162" spans="1:14" ht="16.5">
      <c r="A162" s="74"/>
      <c r="B162" s="78"/>
      <c r="C162" s="693"/>
      <c r="D162" s="691"/>
      <c r="E162" s="78"/>
      <c r="F162" s="78"/>
      <c r="G162" s="78"/>
      <c r="H162" s="78"/>
      <c r="I162" s="78"/>
      <c r="J162" s="604" t="s">
        <v>205</v>
      </c>
      <c r="K162" s="703">
        <f>SUM(K160:K161)</f>
        <v>2.5176</v>
      </c>
      <c r="L162" s="571"/>
      <c r="M162" s="9"/>
      <c r="N162" s="9"/>
    </row>
    <row r="163" spans="1:14" s="565" customFormat="1" ht="47.25">
      <c r="A163" s="610" t="s">
        <v>141</v>
      </c>
      <c r="B163" s="576" t="s">
        <v>3</v>
      </c>
      <c r="C163" s="678">
        <v>94991</v>
      </c>
      <c r="D163" s="601" t="s">
        <v>142</v>
      </c>
      <c r="E163" s="577" t="s">
        <v>53</v>
      </c>
      <c r="F163" s="594" t="s">
        <v>18</v>
      </c>
      <c r="G163" s="594" t="s">
        <v>199</v>
      </c>
      <c r="H163" s="594" t="s">
        <v>25</v>
      </c>
      <c r="I163" s="594" t="s">
        <v>200</v>
      </c>
      <c r="J163" s="594" t="s">
        <v>201</v>
      </c>
      <c r="K163" s="626" t="s">
        <v>202</v>
      </c>
      <c r="L163" s="619"/>
      <c r="M163" s="620"/>
      <c r="N163" s="620"/>
    </row>
    <row r="164" spans="1:14" ht="15.75">
      <c r="A164" s="74"/>
      <c r="B164" s="75"/>
      <c r="C164" s="75"/>
      <c r="D164" s="689" t="s">
        <v>258</v>
      </c>
      <c r="E164" s="78"/>
      <c r="F164" s="78"/>
      <c r="G164" s="297">
        <v>1</v>
      </c>
      <c r="H164" s="297">
        <v>30</v>
      </c>
      <c r="I164" s="367">
        <v>0.06</v>
      </c>
      <c r="J164" s="367"/>
      <c r="K164" s="700">
        <f t="shared" si="3"/>
        <v>1.7999999999999998</v>
      </c>
      <c r="L164" s="571"/>
      <c r="M164" s="9"/>
      <c r="N164" s="9"/>
    </row>
    <row r="165" spans="1:14" ht="15.75">
      <c r="A165" s="74"/>
      <c r="B165" s="75"/>
      <c r="C165" s="75"/>
      <c r="D165" s="691" t="s">
        <v>259</v>
      </c>
      <c r="E165" s="78"/>
      <c r="F165" s="78"/>
      <c r="G165" s="344">
        <v>1.6</v>
      </c>
      <c r="H165" s="344">
        <v>33.7</v>
      </c>
      <c r="I165" s="75">
        <v>0.06</v>
      </c>
      <c r="J165" s="78"/>
      <c r="K165" s="699">
        <f t="shared" si="3"/>
        <v>3.2352000000000003</v>
      </c>
      <c r="L165" s="571"/>
      <c r="M165" s="9"/>
      <c r="N165" s="9"/>
    </row>
    <row r="166" spans="1:14" ht="15.75">
      <c r="A166" s="74"/>
      <c r="B166" s="75"/>
      <c r="C166" s="75"/>
      <c r="D166" s="163"/>
      <c r="E166" s="78"/>
      <c r="F166" s="78"/>
      <c r="G166" s="78"/>
      <c r="H166" s="78"/>
      <c r="I166" s="78"/>
      <c r="J166" s="604" t="s">
        <v>205</v>
      </c>
      <c r="K166" s="703">
        <f>SUM(K164:K165)</f>
        <v>5.0352</v>
      </c>
      <c r="L166" s="571"/>
      <c r="M166" s="9"/>
      <c r="N166" s="9"/>
    </row>
    <row r="167" spans="1:14" s="565" customFormat="1" ht="16.5">
      <c r="A167" s="610" t="s">
        <v>143</v>
      </c>
      <c r="B167" s="576" t="s">
        <v>32</v>
      </c>
      <c r="C167" s="678" t="s">
        <v>144</v>
      </c>
      <c r="D167" s="601" t="s">
        <v>145</v>
      </c>
      <c r="E167" s="577" t="s">
        <v>38</v>
      </c>
      <c r="F167" s="594" t="s">
        <v>18</v>
      </c>
      <c r="G167" s="594" t="s">
        <v>199</v>
      </c>
      <c r="H167" s="594" t="s">
        <v>25</v>
      </c>
      <c r="I167" s="594" t="s">
        <v>200</v>
      </c>
      <c r="J167" s="594" t="s">
        <v>201</v>
      </c>
      <c r="K167" s="626" t="s">
        <v>202</v>
      </c>
      <c r="L167" s="619"/>
      <c r="M167" s="620"/>
      <c r="N167" s="620"/>
    </row>
    <row r="168" spans="1:14" ht="15.75">
      <c r="A168" s="74"/>
      <c r="B168" s="75"/>
      <c r="C168" s="75"/>
      <c r="D168" s="689" t="s">
        <v>258</v>
      </c>
      <c r="E168" s="78"/>
      <c r="F168" s="78"/>
      <c r="G168" s="297">
        <v>1</v>
      </c>
      <c r="H168" s="297">
        <v>30</v>
      </c>
      <c r="I168" s="367"/>
      <c r="J168" s="367"/>
      <c r="K168" s="700">
        <f>G168*H168</f>
        <v>30</v>
      </c>
      <c r="L168" s="571"/>
      <c r="M168" s="9"/>
      <c r="N168" s="9"/>
    </row>
    <row r="169" spans="1:14" ht="15.75">
      <c r="A169" s="74"/>
      <c r="B169" s="75"/>
      <c r="C169" s="75"/>
      <c r="D169" s="163"/>
      <c r="E169" s="78"/>
      <c r="F169" s="78"/>
      <c r="G169" s="78"/>
      <c r="H169" s="78"/>
      <c r="I169" s="78"/>
      <c r="J169" s="604" t="s">
        <v>205</v>
      </c>
      <c r="K169" s="703">
        <f>K168</f>
        <v>30</v>
      </c>
      <c r="L169" s="571"/>
      <c r="M169" s="9"/>
      <c r="N169" s="9"/>
    </row>
    <row r="170" spans="1:14" s="565" customFormat="1" ht="31.5">
      <c r="A170" s="610" t="s">
        <v>146</v>
      </c>
      <c r="B170" s="576" t="s">
        <v>32</v>
      </c>
      <c r="C170" s="678" t="s">
        <v>147</v>
      </c>
      <c r="D170" s="601" t="s">
        <v>148</v>
      </c>
      <c r="E170" s="576" t="s">
        <v>53</v>
      </c>
      <c r="F170" s="594" t="s">
        <v>18</v>
      </c>
      <c r="G170" s="594" t="s">
        <v>199</v>
      </c>
      <c r="H170" s="594" t="s">
        <v>25</v>
      </c>
      <c r="I170" s="594" t="s">
        <v>200</v>
      </c>
      <c r="J170" s="594" t="s">
        <v>201</v>
      </c>
      <c r="K170" s="626" t="s">
        <v>202</v>
      </c>
      <c r="L170" s="619"/>
      <c r="M170" s="620"/>
      <c r="N170" s="620"/>
    </row>
    <row r="171" spans="1:14" ht="15.75">
      <c r="A171" s="74"/>
      <c r="B171" s="75"/>
      <c r="C171" s="75"/>
      <c r="D171" s="689" t="s">
        <v>261</v>
      </c>
      <c r="E171" s="78"/>
      <c r="F171" s="78"/>
      <c r="G171" s="297">
        <v>1</v>
      </c>
      <c r="H171" s="297">
        <v>30</v>
      </c>
      <c r="I171" s="367">
        <v>0.09</v>
      </c>
      <c r="J171" s="367"/>
      <c r="K171" s="700">
        <f>G171*H171*I171</f>
        <v>2.6999999999999997</v>
      </c>
      <c r="L171" s="571"/>
      <c r="M171" s="9"/>
      <c r="N171" s="9"/>
    </row>
    <row r="172" spans="1:14" ht="15.75">
      <c r="A172" s="74"/>
      <c r="B172" s="75"/>
      <c r="C172" s="75"/>
      <c r="D172" s="689" t="s">
        <v>262</v>
      </c>
      <c r="E172" s="78"/>
      <c r="F172" s="78"/>
      <c r="G172" s="298">
        <v>1.6</v>
      </c>
      <c r="H172" s="298">
        <v>33.7</v>
      </c>
      <c r="I172" s="367">
        <v>0.5</v>
      </c>
      <c r="J172" s="367"/>
      <c r="K172" s="700">
        <f>G172*H172*I172/2</f>
        <v>13.480000000000002</v>
      </c>
      <c r="L172" s="571"/>
      <c r="M172" s="9"/>
      <c r="N172" s="9"/>
    </row>
    <row r="173" spans="1:14" ht="15.75">
      <c r="A173" s="86"/>
      <c r="B173" s="87"/>
      <c r="C173" s="87"/>
      <c r="D173" s="672"/>
      <c r="E173" s="90"/>
      <c r="F173" s="90"/>
      <c r="G173" s="90"/>
      <c r="H173" s="90"/>
      <c r="I173" s="90"/>
      <c r="J173" s="609" t="s">
        <v>205</v>
      </c>
      <c r="K173" s="704">
        <f>SUM(K171:K172)</f>
        <v>16.180000000000003</v>
      </c>
      <c r="L173" s="571"/>
      <c r="M173" s="9"/>
      <c r="N173" s="9"/>
    </row>
    <row r="174" spans="1:14" s="565" customFormat="1" ht="15.75">
      <c r="A174" s="574">
        <v>6</v>
      </c>
      <c r="B174" s="879" t="s">
        <v>149</v>
      </c>
      <c r="C174" s="879"/>
      <c r="D174" s="879"/>
      <c r="E174" s="879"/>
      <c r="F174" s="879"/>
      <c r="G174" s="879"/>
      <c r="H174" s="879"/>
      <c r="I174" s="879"/>
      <c r="J174" s="879"/>
      <c r="K174" s="880"/>
      <c r="L174" s="619"/>
      <c r="M174" s="620"/>
      <c r="N174" s="620"/>
    </row>
    <row r="175" spans="1:14" s="565" customFormat="1" ht="31.5">
      <c r="A175" s="610" t="s">
        <v>150</v>
      </c>
      <c r="B175" s="576" t="s">
        <v>32</v>
      </c>
      <c r="C175" s="576" t="s">
        <v>48</v>
      </c>
      <c r="D175" s="593" t="s">
        <v>49</v>
      </c>
      <c r="E175" s="576" t="s">
        <v>34</v>
      </c>
      <c r="F175" s="594" t="s">
        <v>18</v>
      </c>
      <c r="G175" s="594" t="s">
        <v>199</v>
      </c>
      <c r="H175" s="594" t="s">
        <v>25</v>
      </c>
      <c r="I175" s="594" t="s">
        <v>200</v>
      </c>
      <c r="J175" s="594" t="s">
        <v>201</v>
      </c>
      <c r="K175" s="626" t="s">
        <v>202</v>
      </c>
      <c r="L175" s="619"/>
      <c r="M175" s="620"/>
      <c r="N175" s="620"/>
    </row>
    <row r="176" spans="1:14" ht="15.75">
      <c r="A176" s="74"/>
      <c r="B176" s="75"/>
      <c r="C176" s="75"/>
      <c r="D176" s="162" t="s">
        <v>248</v>
      </c>
      <c r="E176" s="78"/>
      <c r="F176" s="78"/>
      <c r="G176" s="78"/>
      <c r="H176" s="611">
        <v>5.4</v>
      </c>
      <c r="I176" s="78"/>
      <c r="J176" s="95">
        <v>3</v>
      </c>
      <c r="K176" s="699">
        <f>H176*J176</f>
        <v>16.200000000000003</v>
      </c>
      <c r="L176" s="571"/>
      <c r="M176" s="9"/>
      <c r="N176" s="9"/>
    </row>
    <row r="177" spans="1:14" ht="15.75">
      <c r="A177" s="74"/>
      <c r="B177" s="75"/>
      <c r="C177" s="75"/>
      <c r="D177" s="163"/>
      <c r="E177" s="78"/>
      <c r="F177" s="78"/>
      <c r="G177" s="78"/>
      <c r="H177" s="78"/>
      <c r="I177" s="78"/>
      <c r="J177" s="604" t="s">
        <v>205</v>
      </c>
      <c r="K177" s="623">
        <f>K176</f>
        <v>16.200000000000003</v>
      </c>
      <c r="L177" s="571"/>
      <c r="M177" s="9"/>
      <c r="N177" s="9"/>
    </row>
    <row r="178" spans="1:14" s="565" customFormat="1" ht="15.75">
      <c r="A178" s="610" t="s">
        <v>151</v>
      </c>
      <c r="B178" s="576" t="s">
        <v>32</v>
      </c>
      <c r="C178" s="654" t="s">
        <v>51</v>
      </c>
      <c r="D178" s="593" t="s">
        <v>52</v>
      </c>
      <c r="E178" s="576" t="s">
        <v>53</v>
      </c>
      <c r="F178" s="594" t="s">
        <v>18</v>
      </c>
      <c r="G178" s="594" t="s">
        <v>199</v>
      </c>
      <c r="H178" s="594" t="s">
        <v>25</v>
      </c>
      <c r="I178" s="594" t="s">
        <v>200</v>
      </c>
      <c r="J178" s="594" t="s">
        <v>201</v>
      </c>
      <c r="K178" s="626" t="s">
        <v>202</v>
      </c>
      <c r="L178" s="619"/>
      <c r="M178" s="620"/>
      <c r="N178" s="620"/>
    </row>
    <row r="179" spans="1:14" ht="15.75">
      <c r="A179" s="74"/>
      <c r="B179" s="75"/>
      <c r="C179" s="76"/>
      <c r="D179" s="162" t="s">
        <v>263</v>
      </c>
      <c r="E179" s="78"/>
      <c r="F179" s="95"/>
      <c r="G179" s="95">
        <v>1.5</v>
      </c>
      <c r="H179" s="95">
        <v>1.2</v>
      </c>
      <c r="I179" s="95">
        <v>0.06</v>
      </c>
      <c r="J179" s="95">
        <v>3</v>
      </c>
      <c r="K179" s="624">
        <f>G179*H179*I179*J179</f>
        <v>0.32399999999999995</v>
      </c>
      <c r="L179" s="571"/>
      <c r="M179" s="9"/>
      <c r="N179" s="9"/>
    </row>
    <row r="180" spans="1:14" ht="15.75">
      <c r="A180" s="74"/>
      <c r="B180" s="75"/>
      <c r="C180" s="76"/>
      <c r="D180" s="92"/>
      <c r="E180" s="78"/>
      <c r="F180" s="95"/>
      <c r="G180" s="95"/>
      <c r="H180" s="95"/>
      <c r="I180" s="95"/>
      <c r="J180" s="604" t="s">
        <v>205</v>
      </c>
      <c r="K180" s="623">
        <f>SUM(K179:K179)</f>
        <v>0.32399999999999995</v>
      </c>
      <c r="L180" s="571"/>
      <c r="M180" s="9"/>
      <c r="N180" s="9"/>
    </row>
    <row r="181" spans="1:14" s="565" customFormat="1" ht="47.25">
      <c r="A181" s="610" t="s">
        <v>152</v>
      </c>
      <c r="B181" s="576" t="s">
        <v>32</v>
      </c>
      <c r="C181" s="654" t="s">
        <v>58</v>
      </c>
      <c r="D181" s="593" t="s">
        <v>220</v>
      </c>
      <c r="E181" s="576" t="s">
        <v>53</v>
      </c>
      <c r="F181" s="594" t="s">
        <v>18</v>
      </c>
      <c r="G181" s="594" t="s">
        <v>199</v>
      </c>
      <c r="H181" s="594" t="s">
        <v>25</v>
      </c>
      <c r="I181" s="594" t="s">
        <v>200</v>
      </c>
      <c r="J181" s="594" t="s">
        <v>201</v>
      </c>
      <c r="K181" s="626" t="s">
        <v>202</v>
      </c>
      <c r="L181" s="619"/>
      <c r="M181" s="620"/>
      <c r="N181" s="620"/>
    </row>
    <row r="182" spans="1:14" ht="15.75">
      <c r="A182" s="74"/>
      <c r="B182" s="75"/>
      <c r="C182" s="76"/>
      <c r="D182" s="77" t="s">
        <v>241</v>
      </c>
      <c r="E182" s="78"/>
      <c r="F182" s="95"/>
      <c r="G182" s="95">
        <v>1.5</v>
      </c>
      <c r="H182" s="95">
        <v>1.2</v>
      </c>
      <c r="I182" s="95">
        <v>0.06</v>
      </c>
      <c r="J182" s="95">
        <v>3</v>
      </c>
      <c r="K182" s="624">
        <f>G182*H182*I182*J182</f>
        <v>0.32399999999999995</v>
      </c>
      <c r="L182" s="571"/>
      <c r="M182" s="9"/>
      <c r="N182" s="9"/>
    </row>
    <row r="183" spans="1:14" ht="15.75">
      <c r="A183" s="74"/>
      <c r="B183" s="75"/>
      <c r="C183" s="76"/>
      <c r="D183" s="92"/>
      <c r="E183" s="78"/>
      <c r="F183" s="95"/>
      <c r="G183" s="95"/>
      <c r="H183" s="95"/>
      <c r="I183" s="95"/>
      <c r="J183" s="604" t="s">
        <v>205</v>
      </c>
      <c r="K183" s="623">
        <f>SUM(K182:K182)</f>
        <v>0.32399999999999995</v>
      </c>
      <c r="L183" s="571"/>
      <c r="M183" s="9"/>
      <c r="N183" s="9"/>
    </row>
    <row r="184" spans="1:14" s="565" customFormat="1" ht="15.75">
      <c r="A184" s="575" t="s">
        <v>153</v>
      </c>
      <c r="B184" s="576"/>
      <c r="C184" s="643" t="s">
        <v>264</v>
      </c>
      <c r="D184" s="644" t="s">
        <v>193</v>
      </c>
      <c r="E184" s="645" t="s">
        <v>53</v>
      </c>
      <c r="F184" s="594" t="s">
        <v>18</v>
      </c>
      <c r="G184" s="594" t="s">
        <v>199</v>
      </c>
      <c r="H184" s="594" t="s">
        <v>25</v>
      </c>
      <c r="I184" s="594" t="s">
        <v>200</v>
      </c>
      <c r="J184" s="594" t="s">
        <v>201</v>
      </c>
      <c r="K184" s="626" t="s">
        <v>202</v>
      </c>
      <c r="L184" s="619"/>
      <c r="M184" s="620"/>
      <c r="N184" s="620"/>
    </row>
    <row r="185" spans="1:14" ht="15.75">
      <c r="A185" s="74"/>
      <c r="B185" s="75"/>
      <c r="C185" s="694"/>
      <c r="D185" s="695" t="s">
        <v>265</v>
      </c>
      <c r="E185" s="696"/>
      <c r="F185" s="95"/>
      <c r="G185" s="95">
        <v>1.5</v>
      </c>
      <c r="H185" s="95">
        <v>1.2</v>
      </c>
      <c r="I185" s="95">
        <v>0.03</v>
      </c>
      <c r="J185" s="95">
        <v>3</v>
      </c>
      <c r="K185" s="624">
        <f>G185*H185*I185*J185</f>
        <v>0.16199999999999998</v>
      </c>
      <c r="L185" s="571"/>
      <c r="M185" s="9"/>
      <c r="N185" s="9"/>
    </row>
    <row r="186" spans="1:14" ht="15.75">
      <c r="A186" s="74"/>
      <c r="B186" s="75"/>
      <c r="C186" s="694"/>
      <c r="D186" s="697"/>
      <c r="E186" s="696"/>
      <c r="F186" s="95"/>
      <c r="G186" s="95"/>
      <c r="H186" s="95"/>
      <c r="I186" s="95"/>
      <c r="J186" s="604" t="s">
        <v>205</v>
      </c>
      <c r="K186" s="623">
        <f>SUM(K185:K185)</f>
        <v>0.16199999999999998</v>
      </c>
      <c r="L186" s="571"/>
      <c r="M186" s="9"/>
      <c r="N186" s="9"/>
    </row>
    <row r="187" spans="1:14" s="565" customFormat="1" ht="15.75">
      <c r="A187" s="575" t="s">
        <v>154</v>
      </c>
      <c r="B187" s="576"/>
      <c r="C187" s="643" t="s">
        <v>100</v>
      </c>
      <c r="D187" s="644" t="s">
        <v>101</v>
      </c>
      <c r="E187" s="645" t="s">
        <v>53</v>
      </c>
      <c r="F187" s="594" t="s">
        <v>18</v>
      </c>
      <c r="G187" s="594" t="s">
        <v>199</v>
      </c>
      <c r="H187" s="594" t="s">
        <v>25</v>
      </c>
      <c r="I187" s="594" t="s">
        <v>200</v>
      </c>
      <c r="J187" s="594" t="s">
        <v>201</v>
      </c>
      <c r="K187" s="626" t="s">
        <v>202</v>
      </c>
      <c r="L187" s="619"/>
      <c r="M187" s="620"/>
      <c r="N187" s="620"/>
    </row>
    <row r="188" spans="1:14" ht="15.75">
      <c r="A188" s="74"/>
      <c r="B188" s="75"/>
      <c r="C188" s="694"/>
      <c r="D188" s="695" t="s">
        <v>266</v>
      </c>
      <c r="E188" s="696"/>
      <c r="F188" s="95"/>
      <c r="G188" s="95">
        <v>1.5</v>
      </c>
      <c r="H188" s="95">
        <v>1.2</v>
      </c>
      <c r="I188" s="95">
        <v>0.06</v>
      </c>
      <c r="J188" s="95">
        <v>3</v>
      </c>
      <c r="K188" s="624">
        <f>G188*H188*I188*J188</f>
        <v>0.32399999999999995</v>
      </c>
      <c r="L188" s="571"/>
      <c r="M188" s="9"/>
      <c r="N188" s="9"/>
    </row>
    <row r="189" spans="1:14" ht="15.75">
      <c r="A189" s="74"/>
      <c r="B189" s="75"/>
      <c r="C189" s="694"/>
      <c r="D189" s="697"/>
      <c r="E189" s="696"/>
      <c r="F189" s="95"/>
      <c r="G189" s="95"/>
      <c r="H189" s="95"/>
      <c r="I189" s="95"/>
      <c r="J189" s="604" t="s">
        <v>205</v>
      </c>
      <c r="K189" s="623">
        <f>SUM(K188:K188)</f>
        <v>0.32399999999999995</v>
      </c>
      <c r="L189" s="571"/>
      <c r="M189" s="9"/>
      <c r="N189" s="9"/>
    </row>
    <row r="190" spans="1:14" s="565" customFormat="1" ht="31.5">
      <c r="A190" s="575" t="s">
        <v>155</v>
      </c>
      <c r="B190" s="576"/>
      <c r="C190" s="643" t="s">
        <v>235</v>
      </c>
      <c r="D190" s="644" t="s">
        <v>104</v>
      </c>
      <c r="E190" s="645" t="s">
        <v>53</v>
      </c>
      <c r="F190" s="594" t="s">
        <v>18</v>
      </c>
      <c r="G190" s="594" t="s">
        <v>199</v>
      </c>
      <c r="H190" s="594" t="s">
        <v>25</v>
      </c>
      <c r="I190" s="594" t="s">
        <v>200</v>
      </c>
      <c r="J190" s="594" t="s">
        <v>201</v>
      </c>
      <c r="K190" s="626" t="s">
        <v>202</v>
      </c>
      <c r="L190" s="619"/>
      <c r="M190" s="620"/>
      <c r="N190" s="620"/>
    </row>
    <row r="191" spans="1:14" ht="15.75">
      <c r="A191" s="74"/>
      <c r="B191" s="75"/>
      <c r="C191" s="694"/>
      <c r="D191" s="695" t="s">
        <v>266</v>
      </c>
      <c r="E191" s="696"/>
      <c r="F191" s="95"/>
      <c r="G191" s="95">
        <v>1.5</v>
      </c>
      <c r="H191" s="95">
        <v>1.2</v>
      </c>
      <c r="I191" s="95">
        <v>0.06</v>
      </c>
      <c r="J191" s="95">
        <v>3</v>
      </c>
      <c r="K191" s="624">
        <f>G191*H191*I191*J191</f>
        <v>0.32399999999999995</v>
      </c>
      <c r="L191" s="571"/>
      <c r="M191" s="9"/>
      <c r="N191" s="9"/>
    </row>
    <row r="192" spans="1:14" ht="15.75">
      <c r="A192" s="74"/>
      <c r="B192" s="75"/>
      <c r="C192" s="694"/>
      <c r="D192" s="697"/>
      <c r="E192" s="696"/>
      <c r="F192" s="95"/>
      <c r="G192" s="95"/>
      <c r="H192" s="95"/>
      <c r="I192" s="95"/>
      <c r="J192" s="604" t="s">
        <v>205</v>
      </c>
      <c r="K192" s="623">
        <f>SUM(K191:K191)</f>
        <v>0.32399999999999995</v>
      </c>
      <c r="L192" s="571"/>
      <c r="M192" s="9"/>
      <c r="N192" s="9"/>
    </row>
    <row r="193" spans="1:14" s="565" customFormat="1" ht="31.5">
      <c r="A193" s="575" t="s">
        <v>156</v>
      </c>
      <c r="B193" s="576"/>
      <c r="C193" s="705" t="s">
        <v>157</v>
      </c>
      <c r="D193" s="644" t="s">
        <v>267</v>
      </c>
      <c r="E193" s="645" t="s">
        <v>38</v>
      </c>
      <c r="F193" s="594" t="s">
        <v>18</v>
      </c>
      <c r="G193" s="594" t="s">
        <v>199</v>
      </c>
      <c r="H193" s="594" t="s">
        <v>25</v>
      </c>
      <c r="I193" s="594" t="s">
        <v>200</v>
      </c>
      <c r="J193" s="594" t="s">
        <v>201</v>
      </c>
      <c r="K193" s="626" t="s">
        <v>202</v>
      </c>
      <c r="L193" s="619"/>
      <c r="M193" s="620"/>
      <c r="N193" s="620"/>
    </row>
    <row r="194" spans="1:14" ht="15.75">
      <c r="A194" s="74"/>
      <c r="B194" s="75"/>
      <c r="C194" s="706"/>
      <c r="D194" s="695" t="s">
        <v>268</v>
      </c>
      <c r="E194" s="696"/>
      <c r="F194" s="95"/>
      <c r="G194" s="95">
        <v>0.25</v>
      </c>
      <c r="H194" s="95">
        <v>0.25</v>
      </c>
      <c r="I194" s="95"/>
      <c r="J194" s="95">
        <f>6*3</f>
        <v>18</v>
      </c>
      <c r="K194" s="624">
        <f>G194*H194*J194</f>
        <v>1.125</v>
      </c>
      <c r="L194" s="571"/>
      <c r="M194" s="9"/>
      <c r="N194" s="9"/>
    </row>
    <row r="195" spans="1:14" ht="15.75">
      <c r="A195" s="74"/>
      <c r="B195" s="75"/>
      <c r="C195" s="706"/>
      <c r="D195" s="697"/>
      <c r="E195" s="696"/>
      <c r="F195" s="95"/>
      <c r="G195" s="95"/>
      <c r="H195" s="95"/>
      <c r="I195" s="95"/>
      <c r="J195" s="604" t="s">
        <v>205</v>
      </c>
      <c r="K195" s="623">
        <f>K194</f>
        <v>1.125</v>
      </c>
      <c r="L195" s="571"/>
      <c r="M195" s="9"/>
      <c r="N195" s="9"/>
    </row>
    <row r="196" spans="1:14" s="565" customFormat="1" ht="45">
      <c r="A196" s="575" t="s">
        <v>159</v>
      </c>
      <c r="B196" s="576"/>
      <c r="C196" s="705" t="s">
        <v>160</v>
      </c>
      <c r="D196" s="707" t="s">
        <v>161</v>
      </c>
      <c r="E196" s="643" t="s">
        <v>38</v>
      </c>
      <c r="F196" s="594" t="s">
        <v>18</v>
      </c>
      <c r="G196" s="594" t="s">
        <v>199</v>
      </c>
      <c r="H196" s="594" t="s">
        <v>25</v>
      </c>
      <c r="I196" s="594" t="s">
        <v>200</v>
      </c>
      <c r="J196" s="594" t="s">
        <v>201</v>
      </c>
      <c r="K196" s="626" t="s">
        <v>202</v>
      </c>
      <c r="L196" s="619"/>
      <c r="M196" s="620"/>
      <c r="N196" s="620"/>
    </row>
    <row r="197" spans="1:14" ht="15.75">
      <c r="A197" s="74"/>
      <c r="B197" s="75"/>
      <c r="C197" s="75"/>
      <c r="D197" s="695" t="s">
        <v>268</v>
      </c>
      <c r="E197" s="75"/>
      <c r="F197" s="95"/>
      <c r="G197" s="95">
        <v>0.25</v>
      </c>
      <c r="H197" s="95">
        <v>0.25</v>
      </c>
      <c r="I197" s="95"/>
      <c r="J197" s="95">
        <f>6*3</f>
        <v>18</v>
      </c>
      <c r="K197" s="624">
        <f>G197*H197*J197</f>
        <v>1.125</v>
      </c>
      <c r="L197" s="571"/>
      <c r="M197" s="9"/>
      <c r="N197" s="9"/>
    </row>
    <row r="198" spans="1:14" ht="15.75">
      <c r="A198" s="86"/>
      <c r="B198" s="87"/>
      <c r="C198" s="87"/>
      <c r="D198" s="109"/>
      <c r="E198" s="87"/>
      <c r="F198" s="708"/>
      <c r="G198" s="708"/>
      <c r="H198" s="708"/>
      <c r="I198" s="708"/>
      <c r="J198" s="609" t="s">
        <v>205</v>
      </c>
      <c r="K198" s="625">
        <f>K197</f>
        <v>1.125</v>
      </c>
      <c r="L198" s="571"/>
      <c r="M198" s="9"/>
      <c r="N198" s="9"/>
    </row>
    <row r="199" spans="1:14" s="565" customFormat="1" ht="15.75">
      <c r="A199" s="574">
        <v>7</v>
      </c>
      <c r="B199" s="879" t="s">
        <v>162</v>
      </c>
      <c r="C199" s="879"/>
      <c r="D199" s="879"/>
      <c r="E199" s="879"/>
      <c r="F199" s="879"/>
      <c r="G199" s="879"/>
      <c r="H199" s="879"/>
      <c r="I199" s="879"/>
      <c r="J199" s="879"/>
      <c r="K199" s="880"/>
      <c r="L199" s="619"/>
      <c r="M199" s="620"/>
      <c r="N199" s="620"/>
    </row>
    <row r="200" spans="1:14" s="565" customFormat="1" ht="15.75">
      <c r="A200" s="610" t="s">
        <v>163</v>
      </c>
      <c r="B200" s="576" t="s">
        <v>32</v>
      </c>
      <c r="C200" s="654" t="s">
        <v>51</v>
      </c>
      <c r="D200" s="593" t="s">
        <v>52</v>
      </c>
      <c r="E200" s="576" t="s">
        <v>53</v>
      </c>
      <c r="F200" s="594" t="s">
        <v>18</v>
      </c>
      <c r="G200" s="594" t="s">
        <v>199</v>
      </c>
      <c r="H200" s="594" t="s">
        <v>25</v>
      </c>
      <c r="I200" s="594" t="s">
        <v>200</v>
      </c>
      <c r="J200" s="594" t="s">
        <v>201</v>
      </c>
      <c r="K200" s="626" t="s">
        <v>202</v>
      </c>
      <c r="L200" s="619"/>
      <c r="M200" s="620"/>
      <c r="N200" s="620"/>
    </row>
    <row r="201" spans="1:14" ht="15.75">
      <c r="A201" s="74"/>
      <c r="B201" s="75"/>
      <c r="C201" s="76"/>
      <c r="D201" s="162" t="s">
        <v>269</v>
      </c>
      <c r="E201" s="78"/>
      <c r="F201" s="95"/>
      <c r="G201" s="95">
        <v>0.2</v>
      </c>
      <c r="H201" s="95">
        <v>1</v>
      </c>
      <c r="I201" s="95">
        <v>1</v>
      </c>
      <c r="J201" s="95"/>
      <c r="K201" s="624">
        <f>G201*H201*I201</f>
        <v>0.2</v>
      </c>
      <c r="L201" s="571"/>
      <c r="M201" s="9"/>
      <c r="N201" s="9"/>
    </row>
    <row r="202" spans="1:14" ht="15.75">
      <c r="A202" s="74"/>
      <c r="B202" s="75"/>
      <c r="C202" s="76"/>
      <c r="D202" s="92"/>
      <c r="E202" s="78"/>
      <c r="F202" s="95"/>
      <c r="G202" s="95"/>
      <c r="H202" s="95"/>
      <c r="I202" s="95"/>
      <c r="J202" s="604" t="s">
        <v>205</v>
      </c>
      <c r="K202" s="623">
        <f>SUM(K201:K201)</f>
        <v>0.2</v>
      </c>
      <c r="L202" s="571"/>
      <c r="M202" s="9"/>
      <c r="N202" s="9"/>
    </row>
    <row r="203" spans="1:14" s="565" customFormat="1" ht="47.25">
      <c r="A203" s="610" t="s">
        <v>164</v>
      </c>
      <c r="B203" s="576" t="s">
        <v>32</v>
      </c>
      <c r="C203" s="654" t="s">
        <v>58</v>
      </c>
      <c r="D203" s="593" t="s">
        <v>220</v>
      </c>
      <c r="E203" s="576" t="s">
        <v>53</v>
      </c>
      <c r="F203" s="594" t="s">
        <v>18</v>
      </c>
      <c r="G203" s="594" t="s">
        <v>199</v>
      </c>
      <c r="H203" s="594" t="s">
        <v>25</v>
      </c>
      <c r="I203" s="594" t="s">
        <v>200</v>
      </c>
      <c r="J203" s="594" t="s">
        <v>201</v>
      </c>
      <c r="K203" s="626" t="s">
        <v>202</v>
      </c>
      <c r="L203" s="619"/>
      <c r="M203" s="620"/>
      <c r="N203" s="620"/>
    </row>
    <row r="204" spans="1:14" ht="15.75">
      <c r="A204" s="74"/>
      <c r="B204" s="75"/>
      <c r="C204" s="76"/>
      <c r="D204" s="77" t="s">
        <v>270</v>
      </c>
      <c r="E204" s="78"/>
      <c r="F204" s="95"/>
      <c r="G204" s="95">
        <v>0.2</v>
      </c>
      <c r="H204" s="95">
        <v>1</v>
      </c>
      <c r="I204" s="95">
        <v>1</v>
      </c>
      <c r="J204" s="95"/>
      <c r="K204" s="624">
        <f>G204*H204*I204</f>
        <v>0.2</v>
      </c>
      <c r="L204" s="571"/>
      <c r="M204" s="9"/>
      <c r="N204" s="9"/>
    </row>
    <row r="205" spans="1:14" ht="15.75">
      <c r="A205" s="74"/>
      <c r="B205" s="75"/>
      <c r="C205" s="76"/>
      <c r="D205" s="92"/>
      <c r="E205" s="78"/>
      <c r="F205" s="95"/>
      <c r="G205" s="95"/>
      <c r="H205" s="95"/>
      <c r="I205" s="95"/>
      <c r="J205" s="604" t="s">
        <v>205</v>
      </c>
      <c r="K205" s="623">
        <f>SUM(K204:K204)</f>
        <v>0.2</v>
      </c>
      <c r="L205" s="571"/>
      <c r="M205" s="9"/>
      <c r="N205" s="9"/>
    </row>
    <row r="206" spans="1:14" s="565" customFormat="1" ht="47.25">
      <c r="A206" s="610" t="s">
        <v>165</v>
      </c>
      <c r="B206" s="576" t="s">
        <v>32</v>
      </c>
      <c r="C206" s="576" t="s">
        <v>166</v>
      </c>
      <c r="D206" s="593" t="s">
        <v>167</v>
      </c>
      <c r="E206" s="576" t="s">
        <v>124</v>
      </c>
      <c r="F206" s="594" t="s">
        <v>18</v>
      </c>
      <c r="G206" s="594" t="s">
        <v>199</v>
      </c>
      <c r="H206" s="594" t="s">
        <v>25</v>
      </c>
      <c r="I206" s="594" t="s">
        <v>200</v>
      </c>
      <c r="J206" s="594" t="s">
        <v>201</v>
      </c>
      <c r="K206" s="626" t="s">
        <v>202</v>
      </c>
      <c r="L206" s="619"/>
      <c r="M206" s="620"/>
      <c r="N206" s="620"/>
    </row>
    <row r="207" spans="1:14" ht="15.75">
      <c r="A207" s="74"/>
      <c r="B207" s="75"/>
      <c r="C207" s="75"/>
      <c r="D207" s="77" t="s">
        <v>271</v>
      </c>
      <c r="E207" s="75"/>
      <c r="F207" s="709">
        <v>1</v>
      </c>
      <c r="G207" s="95"/>
      <c r="H207" s="95"/>
      <c r="I207" s="95"/>
      <c r="J207" s="95"/>
      <c r="K207" s="624">
        <v>1</v>
      </c>
      <c r="L207" s="571"/>
      <c r="M207" s="9"/>
      <c r="N207" s="9"/>
    </row>
    <row r="208" spans="1:14" ht="15.75">
      <c r="A208" s="710"/>
      <c r="B208" s="711"/>
      <c r="C208" s="711"/>
      <c r="D208" s="711"/>
      <c r="E208" s="75"/>
      <c r="F208" s="95"/>
      <c r="G208" s="627"/>
      <c r="H208" s="627"/>
      <c r="I208" s="627"/>
      <c r="J208" s="604" t="s">
        <v>205</v>
      </c>
      <c r="K208" s="623">
        <f>K207</f>
        <v>1</v>
      </c>
      <c r="L208" s="571"/>
      <c r="M208" s="9"/>
      <c r="N208" s="9"/>
    </row>
    <row r="209" spans="1:14" s="565" customFormat="1" ht="31.5">
      <c r="A209" s="610" t="s">
        <v>168</v>
      </c>
      <c r="B209" s="654" t="s">
        <v>3</v>
      </c>
      <c r="C209" s="654">
        <v>95675</v>
      </c>
      <c r="D209" s="656" t="s">
        <v>169</v>
      </c>
      <c r="E209" s="576" t="s">
        <v>124</v>
      </c>
      <c r="F209" s="594" t="s">
        <v>18</v>
      </c>
      <c r="G209" s="594" t="s">
        <v>199</v>
      </c>
      <c r="H209" s="594" t="s">
        <v>25</v>
      </c>
      <c r="I209" s="594" t="s">
        <v>200</v>
      </c>
      <c r="J209" s="594" t="s">
        <v>201</v>
      </c>
      <c r="K209" s="626" t="s">
        <v>202</v>
      </c>
      <c r="L209" s="619"/>
      <c r="M209" s="620"/>
      <c r="N209" s="620"/>
    </row>
    <row r="210" spans="1:14" ht="15.75">
      <c r="A210" s="74"/>
      <c r="B210" s="75"/>
      <c r="C210" s="712"/>
      <c r="D210" s="77" t="s">
        <v>271</v>
      </c>
      <c r="E210" s="713"/>
      <c r="F210" s="95">
        <v>1</v>
      </c>
      <c r="G210" s="95"/>
      <c r="H210" s="95"/>
      <c r="I210" s="95"/>
      <c r="J210" s="95"/>
      <c r="K210" s="624">
        <f>F210</f>
        <v>1</v>
      </c>
      <c r="L210" s="571"/>
      <c r="M210" s="9"/>
      <c r="N210" s="9"/>
    </row>
    <row r="211" spans="1:14" ht="15.75">
      <c r="A211" s="74"/>
      <c r="B211" s="75"/>
      <c r="C211" s="75"/>
      <c r="D211" s="77"/>
      <c r="E211" s="75"/>
      <c r="F211" s="95"/>
      <c r="G211" s="627"/>
      <c r="H211" s="627"/>
      <c r="I211" s="627"/>
      <c r="J211" s="604" t="s">
        <v>205</v>
      </c>
      <c r="K211" s="623">
        <f>K210</f>
        <v>1</v>
      </c>
      <c r="L211" s="571"/>
      <c r="M211" s="9"/>
      <c r="N211" s="9"/>
    </row>
    <row r="212" spans="1:14" s="565" customFormat="1" ht="31.5">
      <c r="A212" s="610" t="s">
        <v>170</v>
      </c>
      <c r="B212" s="576" t="s">
        <v>32</v>
      </c>
      <c r="C212" s="654" t="s">
        <v>171</v>
      </c>
      <c r="D212" s="656" t="s">
        <v>172</v>
      </c>
      <c r="E212" s="576" t="s">
        <v>34</v>
      </c>
      <c r="F212" s="594" t="s">
        <v>18</v>
      </c>
      <c r="G212" s="594" t="s">
        <v>199</v>
      </c>
      <c r="H212" s="594" t="s">
        <v>25</v>
      </c>
      <c r="I212" s="594" t="s">
        <v>200</v>
      </c>
      <c r="J212" s="594" t="s">
        <v>201</v>
      </c>
      <c r="K212" s="626" t="s">
        <v>202</v>
      </c>
      <c r="L212" s="619"/>
      <c r="M212" s="620"/>
      <c r="N212" s="620"/>
    </row>
    <row r="213" spans="1:14" ht="15.75">
      <c r="A213" s="74"/>
      <c r="B213" s="75"/>
      <c r="C213" s="75"/>
      <c r="D213" s="77" t="s">
        <v>272</v>
      </c>
      <c r="E213" s="75"/>
      <c r="F213" s="95"/>
      <c r="G213" s="95"/>
      <c r="H213" s="95">
        <v>10</v>
      </c>
      <c r="I213" s="95"/>
      <c r="J213" s="95"/>
      <c r="K213" s="624">
        <f>H213</f>
        <v>10</v>
      </c>
      <c r="L213" s="571"/>
      <c r="M213" s="9"/>
      <c r="N213" s="9"/>
    </row>
    <row r="214" spans="1:14" ht="15.75">
      <c r="A214" s="86"/>
      <c r="B214" s="87"/>
      <c r="C214" s="87"/>
      <c r="D214" s="109"/>
      <c r="E214" s="87"/>
      <c r="F214" s="708"/>
      <c r="G214" s="708"/>
      <c r="H214" s="708"/>
      <c r="I214" s="708"/>
      <c r="J214" s="609" t="s">
        <v>205</v>
      </c>
      <c r="K214" s="625">
        <f>K213</f>
        <v>10</v>
      </c>
      <c r="L214" s="571"/>
      <c r="M214" s="9"/>
      <c r="N214" s="9"/>
    </row>
    <row r="215" spans="1:14" s="565" customFormat="1" ht="15.75">
      <c r="A215" s="574">
        <v>8</v>
      </c>
      <c r="B215" s="879" t="s">
        <v>173</v>
      </c>
      <c r="C215" s="879"/>
      <c r="D215" s="879"/>
      <c r="E215" s="879"/>
      <c r="F215" s="879"/>
      <c r="G215" s="879"/>
      <c r="H215" s="879"/>
      <c r="I215" s="879"/>
      <c r="J215" s="879"/>
      <c r="K215" s="880"/>
      <c r="L215" s="619"/>
      <c r="M215" s="620"/>
      <c r="N215" s="620"/>
    </row>
    <row r="216" spans="1:14" s="565" customFormat="1" ht="15.75">
      <c r="A216" s="714" t="s">
        <v>174</v>
      </c>
      <c r="B216" s="715"/>
      <c r="C216" s="715" t="s">
        <v>175</v>
      </c>
      <c r="D216" s="715" t="s">
        <v>176</v>
      </c>
      <c r="E216" s="576" t="s">
        <v>38</v>
      </c>
      <c r="F216" s="594" t="s">
        <v>18</v>
      </c>
      <c r="G216" s="594" t="s">
        <v>199</v>
      </c>
      <c r="H216" s="594" t="s">
        <v>25</v>
      </c>
      <c r="I216" s="594" t="s">
        <v>200</v>
      </c>
      <c r="J216" s="594" t="s">
        <v>201</v>
      </c>
      <c r="K216" s="626" t="s">
        <v>202</v>
      </c>
      <c r="L216" s="619"/>
      <c r="M216" s="620"/>
      <c r="N216" s="620"/>
    </row>
    <row r="217" spans="1:14" ht="15.75">
      <c r="A217" s="716"/>
      <c r="B217" s="585"/>
      <c r="C217" s="585"/>
      <c r="D217" s="585" t="s">
        <v>273</v>
      </c>
      <c r="E217" s="717"/>
      <c r="F217" s="717"/>
      <c r="G217" s="718">
        <v>1</v>
      </c>
      <c r="H217" s="718">
        <v>160.86</v>
      </c>
      <c r="I217" s="717"/>
      <c r="J217" s="717"/>
      <c r="K217" s="727">
        <f>G217*H217</f>
        <v>160.86</v>
      </c>
      <c r="L217" s="571"/>
      <c r="M217" s="9"/>
      <c r="N217" s="9"/>
    </row>
    <row r="218" spans="1:14" ht="15.75">
      <c r="A218" s="716"/>
      <c r="B218" s="585"/>
      <c r="C218" s="585"/>
      <c r="D218" s="585" t="s">
        <v>274</v>
      </c>
      <c r="E218" s="717"/>
      <c r="F218" s="717"/>
      <c r="G218" s="718">
        <v>1.6</v>
      </c>
      <c r="H218" s="718">
        <v>30</v>
      </c>
      <c r="I218" s="717"/>
      <c r="J218" s="717"/>
      <c r="K218" s="727">
        <f>G218*H218</f>
        <v>48</v>
      </c>
      <c r="L218" s="571"/>
      <c r="M218" s="9"/>
      <c r="N218" s="9"/>
    </row>
    <row r="219" spans="1:14" ht="15.75">
      <c r="A219" s="719"/>
      <c r="B219" s="589"/>
      <c r="C219" s="589"/>
      <c r="D219" s="589"/>
      <c r="E219" s="720"/>
      <c r="F219" s="720"/>
      <c r="G219" s="720"/>
      <c r="H219" s="720"/>
      <c r="I219" s="720"/>
      <c r="J219" s="609" t="s">
        <v>205</v>
      </c>
      <c r="K219" s="625">
        <f>SUM(K217:K218)</f>
        <v>208.86</v>
      </c>
      <c r="L219" s="571"/>
      <c r="M219" s="9"/>
      <c r="N219" s="9"/>
    </row>
    <row r="220" spans="1:14" ht="15.75">
      <c r="A220" s="570"/>
      <c r="B220" s="571"/>
      <c r="C220" s="571"/>
      <c r="D220" s="571"/>
      <c r="E220" s="572"/>
      <c r="F220" s="572"/>
      <c r="G220" s="572"/>
      <c r="H220" s="572"/>
      <c r="I220" s="572"/>
      <c r="J220" s="728"/>
      <c r="K220" s="729"/>
      <c r="L220" s="571"/>
      <c r="M220" s="9"/>
      <c r="N220" s="9"/>
    </row>
    <row r="221" spans="1:14" ht="15.75">
      <c r="A221" s="570"/>
      <c r="B221" s="571"/>
      <c r="C221" s="571"/>
      <c r="D221" s="571"/>
      <c r="E221" s="572"/>
      <c r="F221" s="572"/>
      <c r="G221" s="572"/>
      <c r="H221" s="572"/>
      <c r="I221" s="572"/>
      <c r="J221" s="728"/>
      <c r="K221" s="729"/>
      <c r="L221" s="571"/>
      <c r="M221" s="9"/>
      <c r="N221" s="9"/>
    </row>
    <row r="222" spans="1:14" ht="15">
      <c r="A222" s="883" t="s">
        <v>275</v>
      </c>
      <c r="B222" s="883"/>
      <c r="C222" s="883"/>
      <c r="D222" s="883"/>
      <c r="E222" s="883"/>
      <c r="F222" s="883"/>
      <c r="G222" s="883"/>
      <c r="H222" s="883"/>
      <c r="I222" s="883"/>
      <c r="J222" s="883"/>
      <c r="K222" s="883"/>
      <c r="L222" s="571"/>
      <c r="M222" s="9"/>
      <c r="N222" s="9"/>
    </row>
    <row r="223" spans="12:14" ht="15">
      <c r="L223" s="571"/>
      <c r="M223" s="9"/>
      <c r="N223" s="9"/>
    </row>
    <row r="224" spans="1:14" ht="15">
      <c r="A224" s="721"/>
      <c r="B224" s="722"/>
      <c r="C224" s="722"/>
      <c r="D224" s="722"/>
      <c r="E224" s="723"/>
      <c r="F224" s="723"/>
      <c r="G224" s="723"/>
      <c r="H224" s="723"/>
      <c r="I224" s="723"/>
      <c r="J224" s="723"/>
      <c r="K224" s="723"/>
      <c r="L224" s="730"/>
      <c r="M224" s="9"/>
      <c r="N224" s="9"/>
    </row>
    <row r="225" spans="12:14" ht="15">
      <c r="L225" s="571"/>
      <c r="M225" s="9"/>
      <c r="N225" s="9"/>
    </row>
    <row r="226" spans="12:14" ht="15">
      <c r="L226" s="571"/>
      <c r="M226" s="9"/>
      <c r="N226" s="9"/>
    </row>
    <row r="227" spans="1:14" s="5" customFormat="1" ht="15">
      <c r="A227" s="724"/>
      <c r="B227" s="725"/>
      <c r="C227" s="725"/>
      <c r="D227" s="725"/>
      <c r="E227" s="726"/>
      <c r="F227" s="726"/>
      <c r="G227" s="726"/>
      <c r="H227" s="726"/>
      <c r="I227" s="726"/>
      <c r="J227" s="726"/>
      <c r="K227" s="726"/>
      <c r="L227" s="730"/>
      <c r="M227" s="504"/>
      <c r="N227" s="504"/>
    </row>
    <row r="228" spans="12:14" ht="15">
      <c r="L228" s="571"/>
      <c r="M228" s="9"/>
      <c r="N228" s="9"/>
    </row>
    <row r="229" spans="12:14" ht="15">
      <c r="L229" s="571"/>
      <c r="M229" s="9"/>
      <c r="N229" s="9"/>
    </row>
    <row r="230" spans="1:14" ht="15">
      <c r="A230" s="721"/>
      <c r="B230" s="722"/>
      <c r="C230" s="722"/>
      <c r="D230" s="722"/>
      <c r="E230" s="723"/>
      <c r="F230" s="723"/>
      <c r="G230" s="723"/>
      <c r="H230" s="723"/>
      <c r="I230" s="723"/>
      <c r="J230" s="723"/>
      <c r="K230" s="723"/>
      <c r="L230" s="730"/>
      <c r="M230" s="9"/>
      <c r="N230" s="9"/>
    </row>
    <row r="231" spans="12:14" ht="15">
      <c r="L231" s="571"/>
      <c r="M231" s="9"/>
      <c r="N231" s="9"/>
    </row>
    <row r="232" spans="12:14" ht="15">
      <c r="L232" s="571"/>
      <c r="M232" s="9"/>
      <c r="N232" s="9"/>
    </row>
    <row r="233" spans="1:14" ht="15">
      <c r="A233" s="721"/>
      <c r="B233" s="722"/>
      <c r="C233" s="722"/>
      <c r="D233" s="722"/>
      <c r="E233" s="723"/>
      <c r="F233" s="723"/>
      <c r="G233" s="723"/>
      <c r="H233" s="723"/>
      <c r="I233" s="723"/>
      <c r="J233" s="723"/>
      <c r="K233" s="723"/>
      <c r="L233" s="730"/>
      <c r="M233" s="9"/>
      <c r="N233" s="9"/>
    </row>
    <row r="234" spans="12:14" ht="15">
      <c r="L234" s="571"/>
      <c r="M234" s="9"/>
      <c r="N234" s="9"/>
    </row>
    <row r="235" spans="12:14" ht="15">
      <c r="L235" s="571"/>
      <c r="M235" s="9"/>
      <c r="N235" s="9"/>
    </row>
    <row r="236" spans="1:14" ht="15">
      <c r="A236" s="721"/>
      <c r="B236" s="722"/>
      <c r="C236" s="722"/>
      <c r="D236" s="722"/>
      <c r="E236" s="723"/>
      <c r="F236" s="723"/>
      <c r="G236" s="723"/>
      <c r="H236" s="723"/>
      <c r="I236" s="723"/>
      <c r="J236" s="723"/>
      <c r="K236" s="723"/>
      <c r="L236" s="730"/>
      <c r="M236" s="9"/>
      <c r="N236" s="9"/>
    </row>
    <row r="237" spans="12:14" ht="15">
      <c r="L237" s="571"/>
      <c r="M237" s="9"/>
      <c r="N237" s="9"/>
    </row>
    <row r="238" spans="12:14" ht="15">
      <c r="L238" s="571"/>
      <c r="M238" s="9"/>
      <c r="N238" s="9"/>
    </row>
    <row r="239" spans="1:14" ht="15">
      <c r="A239" s="721"/>
      <c r="B239" s="722"/>
      <c r="C239" s="722"/>
      <c r="D239" s="722"/>
      <c r="E239" s="723"/>
      <c r="F239" s="723"/>
      <c r="G239" s="723"/>
      <c r="H239" s="723"/>
      <c r="I239" s="723"/>
      <c r="J239" s="723"/>
      <c r="K239" s="723"/>
      <c r="L239" s="730"/>
      <c r="M239" s="9"/>
      <c r="N239" s="9"/>
    </row>
    <row r="240" spans="12:14" ht="15">
      <c r="L240" s="571"/>
      <c r="M240" s="9"/>
      <c r="N240" s="9"/>
    </row>
    <row r="241" spans="12:14" ht="15">
      <c r="L241" s="571"/>
      <c r="M241" s="9"/>
      <c r="N241" s="9"/>
    </row>
    <row r="242" spans="1:14" ht="15">
      <c r="A242" s="721"/>
      <c r="B242" s="722"/>
      <c r="C242" s="722"/>
      <c r="D242" s="722"/>
      <c r="E242" s="723"/>
      <c r="F242" s="723"/>
      <c r="G242" s="723"/>
      <c r="H242" s="723"/>
      <c r="I242" s="723"/>
      <c r="J242" s="723"/>
      <c r="K242" s="723"/>
      <c r="L242" s="730"/>
      <c r="M242" s="9"/>
      <c r="N242" s="9"/>
    </row>
    <row r="243" spans="12:14" ht="15">
      <c r="L243" s="571"/>
      <c r="M243" s="9"/>
      <c r="N243" s="9"/>
    </row>
    <row r="244" spans="12:14" ht="15">
      <c r="L244" s="571"/>
      <c r="M244" s="9"/>
      <c r="N244" s="9"/>
    </row>
    <row r="245" spans="12:14" ht="15">
      <c r="L245" s="571"/>
      <c r="M245" s="9"/>
      <c r="N245" s="9"/>
    </row>
    <row r="246" spans="1:14" ht="15">
      <c r="A246" s="721"/>
      <c r="B246" s="722"/>
      <c r="C246" s="722"/>
      <c r="D246" s="722"/>
      <c r="E246" s="723"/>
      <c r="F246" s="723"/>
      <c r="G246" s="723"/>
      <c r="H246" s="723"/>
      <c r="I246" s="723"/>
      <c r="J246" s="723"/>
      <c r="K246" s="723"/>
      <c r="L246" s="730"/>
      <c r="M246" s="9"/>
      <c r="N246" s="9"/>
    </row>
    <row r="247" spans="12:14" ht="15">
      <c r="L247" s="571"/>
      <c r="M247" s="9"/>
      <c r="N247" s="9"/>
    </row>
    <row r="248" spans="12:14" ht="15">
      <c r="L248" s="571"/>
      <c r="M248" s="9"/>
      <c r="N248" s="9"/>
    </row>
    <row r="249" spans="12:14" ht="15">
      <c r="L249" s="571"/>
      <c r="M249" s="9"/>
      <c r="N249" s="9"/>
    </row>
    <row r="250" spans="1:14" ht="15">
      <c r="A250" s="721"/>
      <c r="B250" s="722"/>
      <c r="C250" s="722"/>
      <c r="D250" s="722"/>
      <c r="E250" s="723"/>
      <c r="F250" s="723"/>
      <c r="G250" s="723"/>
      <c r="H250" s="723"/>
      <c r="I250" s="723"/>
      <c r="J250" s="723"/>
      <c r="K250" s="723"/>
      <c r="L250" s="730"/>
      <c r="M250" s="9"/>
      <c r="N250" s="9"/>
    </row>
    <row r="251" spans="12:14" ht="15">
      <c r="L251" s="571"/>
      <c r="M251" s="9"/>
      <c r="N251" s="9"/>
    </row>
    <row r="252" spans="12:14" ht="15">
      <c r="L252" s="571"/>
      <c r="M252" s="9"/>
      <c r="N252" s="9"/>
    </row>
    <row r="253" spans="12:14" ht="15">
      <c r="L253" s="571"/>
      <c r="M253" s="9"/>
      <c r="N253" s="9"/>
    </row>
    <row r="254" spans="1:14" ht="15">
      <c r="A254" s="721"/>
      <c r="B254" s="722"/>
      <c r="C254" s="722"/>
      <c r="D254" s="722"/>
      <c r="E254" s="723"/>
      <c r="F254" s="723"/>
      <c r="G254" s="723"/>
      <c r="H254" s="723"/>
      <c r="I254" s="723"/>
      <c r="J254" s="723"/>
      <c r="K254" s="723"/>
      <c r="L254" s="730"/>
      <c r="M254" s="9"/>
      <c r="N254" s="9"/>
    </row>
    <row r="255" spans="12:14" ht="15">
      <c r="L255" s="571"/>
      <c r="M255" s="9"/>
      <c r="N255" s="9"/>
    </row>
    <row r="256" spans="12:14" ht="15">
      <c r="L256" s="571"/>
      <c r="M256" s="9"/>
      <c r="N256" s="9"/>
    </row>
    <row r="257" spans="1:14" ht="15">
      <c r="A257" s="721"/>
      <c r="B257" s="722"/>
      <c r="C257" s="722"/>
      <c r="D257" s="722"/>
      <c r="E257" s="723"/>
      <c r="F257" s="723"/>
      <c r="G257" s="723"/>
      <c r="H257" s="723"/>
      <c r="I257" s="723"/>
      <c r="J257" s="723"/>
      <c r="K257" s="723"/>
      <c r="L257" s="730"/>
      <c r="M257" s="9"/>
      <c r="N257" s="9"/>
    </row>
    <row r="258" spans="1:14" ht="15">
      <c r="A258" s="721"/>
      <c r="B258" s="722"/>
      <c r="C258" s="722"/>
      <c r="D258" s="722"/>
      <c r="E258" s="723"/>
      <c r="F258" s="723"/>
      <c r="G258" s="723"/>
      <c r="H258" s="723"/>
      <c r="I258" s="723"/>
      <c r="J258" s="723"/>
      <c r="K258" s="723"/>
      <c r="L258" s="730"/>
      <c r="M258" s="9"/>
      <c r="N258" s="9"/>
    </row>
    <row r="259" spans="1:14" ht="15">
      <c r="A259" s="721"/>
      <c r="B259" s="722"/>
      <c r="C259" s="722"/>
      <c r="D259" s="722"/>
      <c r="E259" s="723"/>
      <c r="F259" s="723"/>
      <c r="G259" s="723"/>
      <c r="H259" s="723"/>
      <c r="I259" s="723"/>
      <c r="J259" s="723"/>
      <c r="K259" s="723"/>
      <c r="L259" s="730"/>
      <c r="M259" s="9"/>
      <c r="N259" s="9"/>
    </row>
    <row r="260" spans="1:14" ht="15">
      <c r="A260" s="721"/>
      <c r="B260" s="722"/>
      <c r="C260" s="722"/>
      <c r="D260" s="722"/>
      <c r="E260" s="723"/>
      <c r="F260" s="723"/>
      <c r="G260" s="723"/>
      <c r="H260" s="723"/>
      <c r="I260" s="723"/>
      <c r="J260" s="723"/>
      <c r="K260" s="723"/>
      <c r="L260" s="730"/>
      <c r="M260" s="9"/>
      <c r="N260" s="9"/>
    </row>
    <row r="261" spans="1:14" ht="15">
      <c r="A261" s="721"/>
      <c r="B261" s="722"/>
      <c r="C261" s="722"/>
      <c r="D261" s="722"/>
      <c r="E261" s="723"/>
      <c r="F261" s="723"/>
      <c r="G261" s="723"/>
      <c r="H261" s="723"/>
      <c r="I261" s="723"/>
      <c r="J261" s="723"/>
      <c r="K261" s="723"/>
      <c r="L261" s="730"/>
      <c r="M261" s="9"/>
      <c r="N261" s="9"/>
    </row>
    <row r="262" spans="1:14" ht="15">
      <c r="A262" s="721"/>
      <c r="B262" s="722"/>
      <c r="C262" s="722"/>
      <c r="D262" s="722"/>
      <c r="E262" s="723"/>
      <c r="F262" s="723"/>
      <c r="G262" s="723"/>
      <c r="H262" s="723"/>
      <c r="I262" s="723"/>
      <c r="J262" s="723"/>
      <c r="K262" s="723"/>
      <c r="L262" s="730"/>
      <c r="M262" s="9"/>
      <c r="N262" s="9"/>
    </row>
    <row r="263" spans="1:14" ht="15">
      <c r="A263" s="721"/>
      <c r="B263" s="722"/>
      <c r="C263" s="722"/>
      <c r="D263" s="722"/>
      <c r="E263" s="723"/>
      <c r="F263" s="723"/>
      <c r="G263" s="723"/>
      <c r="H263" s="723"/>
      <c r="I263" s="723"/>
      <c r="J263" s="723"/>
      <c r="K263" s="723"/>
      <c r="L263" s="730"/>
      <c r="M263" s="9"/>
      <c r="N263" s="9"/>
    </row>
    <row r="264" spans="1:14" ht="15">
      <c r="A264" s="721"/>
      <c r="B264" s="722"/>
      <c r="C264" s="722"/>
      <c r="D264" s="722"/>
      <c r="E264" s="723"/>
      <c r="F264" s="723"/>
      <c r="G264" s="723"/>
      <c r="H264" s="723"/>
      <c r="I264" s="723"/>
      <c r="J264" s="723"/>
      <c r="K264" s="723"/>
      <c r="L264" s="730"/>
      <c r="M264" s="9"/>
      <c r="N264" s="9"/>
    </row>
    <row r="265" spans="1:14" ht="15">
      <c r="A265" s="721"/>
      <c r="B265" s="722"/>
      <c r="C265" s="722"/>
      <c r="D265" s="722"/>
      <c r="E265" s="723"/>
      <c r="F265" s="723"/>
      <c r="G265" s="723"/>
      <c r="H265" s="723"/>
      <c r="I265" s="723"/>
      <c r="J265" s="723"/>
      <c r="K265" s="723"/>
      <c r="L265" s="730"/>
      <c r="M265" s="9"/>
      <c r="N265" s="9"/>
    </row>
    <row r="266" spans="1:14" ht="15">
      <c r="A266" s="721"/>
      <c r="B266" s="722"/>
      <c r="C266" s="722"/>
      <c r="D266" s="722"/>
      <c r="E266" s="723"/>
      <c r="F266" s="723"/>
      <c r="G266" s="723"/>
      <c r="H266" s="723"/>
      <c r="I266" s="723"/>
      <c r="J266" s="723"/>
      <c r="K266" s="723"/>
      <c r="L266" s="730"/>
      <c r="M266" s="9"/>
      <c r="N266" s="9"/>
    </row>
    <row r="267" spans="1:14" ht="15">
      <c r="A267" s="721"/>
      <c r="B267" s="722"/>
      <c r="C267" s="722"/>
      <c r="D267" s="722"/>
      <c r="E267" s="723"/>
      <c r="F267" s="723"/>
      <c r="G267" s="723"/>
      <c r="H267" s="723"/>
      <c r="I267" s="723"/>
      <c r="J267" s="723"/>
      <c r="K267" s="723"/>
      <c r="L267" s="730"/>
      <c r="M267" s="9"/>
      <c r="N267" s="9"/>
    </row>
    <row r="268" spans="1:14" ht="15">
      <c r="A268" s="721"/>
      <c r="B268" s="722"/>
      <c r="C268" s="722"/>
      <c r="D268" s="722"/>
      <c r="E268" s="723"/>
      <c r="F268" s="723"/>
      <c r="G268" s="723"/>
      <c r="H268" s="723"/>
      <c r="I268" s="723"/>
      <c r="J268" s="723"/>
      <c r="K268" s="723"/>
      <c r="L268" s="730"/>
      <c r="M268" s="9"/>
      <c r="N268" s="9"/>
    </row>
    <row r="269" spans="1:14" ht="15">
      <c r="A269" s="721"/>
      <c r="B269" s="722"/>
      <c r="C269" s="722"/>
      <c r="D269" s="722"/>
      <c r="E269" s="723"/>
      <c r="F269" s="723"/>
      <c r="G269" s="723"/>
      <c r="H269" s="723"/>
      <c r="I269" s="723"/>
      <c r="J269" s="723"/>
      <c r="K269" s="723"/>
      <c r="L269" s="730"/>
      <c r="M269" s="9"/>
      <c r="N269" s="9"/>
    </row>
    <row r="270" spans="1:14" ht="15">
      <c r="A270" s="721"/>
      <c r="B270" s="722"/>
      <c r="C270" s="722"/>
      <c r="D270" s="722"/>
      <c r="E270" s="723"/>
      <c r="F270" s="723"/>
      <c r="G270" s="723"/>
      <c r="H270" s="723"/>
      <c r="I270" s="723"/>
      <c r="J270" s="723"/>
      <c r="K270" s="723"/>
      <c r="L270" s="730"/>
      <c r="M270" s="9"/>
      <c r="N270" s="9"/>
    </row>
    <row r="271" spans="1:14" ht="15">
      <c r="A271" s="721"/>
      <c r="B271" s="722"/>
      <c r="C271" s="722"/>
      <c r="D271" s="722"/>
      <c r="E271" s="723"/>
      <c r="F271" s="723"/>
      <c r="G271" s="723"/>
      <c r="H271" s="723"/>
      <c r="I271" s="723"/>
      <c r="J271" s="723"/>
      <c r="K271" s="723"/>
      <c r="L271" s="730"/>
      <c r="M271" s="9"/>
      <c r="N271" s="9"/>
    </row>
    <row r="272" spans="1:14" ht="15">
      <c r="A272" s="721"/>
      <c r="B272" s="722"/>
      <c r="C272" s="722"/>
      <c r="D272" s="722"/>
      <c r="E272" s="723"/>
      <c r="F272" s="723"/>
      <c r="G272" s="723"/>
      <c r="H272" s="723"/>
      <c r="I272" s="723"/>
      <c r="J272" s="723"/>
      <c r="K272" s="723"/>
      <c r="L272" s="730"/>
      <c r="M272" s="9"/>
      <c r="N272" s="9"/>
    </row>
    <row r="273" spans="1:14" ht="15">
      <c r="A273" s="721"/>
      <c r="B273" s="722"/>
      <c r="C273" s="722"/>
      <c r="D273" s="722"/>
      <c r="E273" s="723"/>
      <c r="F273" s="723"/>
      <c r="G273" s="723"/>
      <c r="H273" s="723"/>
      <c r="I273" s="723"/>
      <c r="J273" s="723"/>
      <c r="K273" s="723"/>
      <c r="L273" s="730"/>
      <c r="M273" s="9"/>
      <c r="N273" s="9"/>
    </row>
    <row r="274" spans="1:14" ht="15">
      <c r="A274" s="721"/>
      <c r="B274" s="722"/>
      <c r="C274" s="722"/>
      <c r="D274" s="722"/>
      <c r="E274" s="723"/>
      <c r="F274" s="723"/>
      <c r="G274" s="723"/>
      <c r="H274" s="723"/>
      <c r="I274" s="723"/>
      <c r="J274" s="723"/>
      <c r="K274" s="723"/>
      <c r="L274" s="730"/>
      <c r="M274" s="9"/>
      <c r="N274" s="9"/>
    </row>
    <row r="275" spans="1:14" ht="15">
      <c r="A275" s="721"/>
      <c r="B275" s="722"/>
      <c r="C275" s="722"/>
      <c r="D275" s="722"/>
      <c r="E275" s="723"/>
      <c r="F275" s="723"/>
      <c r="G275" s="723"/>
      <c r="H275" s="723"/>
      <c r="I275" s="723"/>
      <c r="J275" s="723"/>
      <c r="K275" s="723"/>
      <c r="L275" s="730"/>
      <c r="M275" s="9"/>
      <c r="N275" s="9"/>
    </row>
    <row r="276" spans="1:14" ht="15">
      <c r="A276" s="721"/>
      <c r="B276" s="722"/>
      <c r="C276" s="722"/>
      <c r="D276" s="722"/>
      <c r="E276" s="723"/>
      <c r="F276" s="723"/>
      <c r="G276" s="723"/>
      <c r="H276" s="723"/>
      <c r="I276" s="723"/>
      <c r="J276" s="723"/>
      <c r="K276" s="723"/>
      <c r="L276" s="730"/>
      <c r="M276" s="9"/>
      <c r="N276" s="9"/>
    </row>
    <row r="277" spans="1:14" ht="15">
      <c r="A277" s="721"/>
      <c r="B277" s="722"/>
      <c r="C277" s="722"/>
      <c r="D277" s="722"/>
      <c r="E277" s="723"/>
      <c r="F277" s="723"/>
      <c r="G277" s="723"/>
      <c r="H277" s="723"/>
      <c r="I277" s="723"/>
      <c r="J277" s="723"/>
      <c r="K277" s="723"/>
      <c r="L277" s="730"/>
      <c r="M277" s="9"/>
      <c r="N277" s="9"/>
    </row>
    <row r="278" spans="1:14" ht="15">
      <c r="A278" s="721"/>
      <c r="B278" s="722"/>
      <c r="C278" s="722"/>
      <c r="D278" s="722"/>
      <c r="E278" s="723"/>
      <c r="F278" s="723"/>
      <c r="G278" s="723"/>
      <c r="H278" s="723"/>
      <c r="I278" s="723"/>
      <c r="J278" s="723"/>
      <c r="K278" s="723"/>
      <c r="L278" s="730"/>
      <c r="M278" s="9"/>
      <c r="N278" s="9"/>
    </row>
    <row r="279" spans="1:14" ht="15">
      <c r="A279" s="721"/>
      <c r="B279" s="722"/>
      <c r="C279" s="722"/>
      <c r="D279" s="722"/>
      <c r="E279" s="723"/>
      <c r="F279" s="723"/>
      <c r="G279" s="723"/>
      <c r="H279" s="723"/>
      <c r="I279" s="723"/>
      <c r="J279" s="723"/>
      <c r="K279" s="723"/>
      <c r="L279" s="730"/>
      <c r="M279" s="9"/>
      <c r="N279" s="9"/>
    </row>
    <row r="280" spans="1:14" ht="15">
      <c r="A280" s="721"/>
      <c r="B280" s="722"/>
      <c r="C280" s="722"/>
      <c r="D280" s="722"/>
      <c r="E280" s="723"/>
      <c r="F280" s="723"/>
      <c r="G280" s="723"/>
      <c r="H280" s="723"/>
      <c r="I280" s="723"/>
      <c r="J280" s="723"/>
      <c r="K280" s="723"/>
      <c r="L280" s="730"/>
      <c r="M280" s="9"/>
      <c r="N280" s="9"/>
    </row>
    <row r="281" spans="1:14" ht="15">
      <c r="A281" s="721"/>
      <c r="B281" s="722"/>
      <c r="C281" s="722"/>
      <c r="D281" s="722"/>
      <c r="E281" s="723"/>
      <c r="F281" s="723"/>
      <c r="G281" s="723"/>
      <c r="H281" s="723"/>
      <c r="I281" s="723"/>
      <c r="J281" s="723"/>
      <c r="K281" s="723"/>
      <c r="L281" s="730"/>
      <c r="M281" s="9"/>
      <c r="N281" s="9"/>
    </row>
    <row r="282" spans="1:14" ht="15">
      <c r="A282" s="721"/>
      <c r="B282" s="722"/>
      <c r="C282" s="722"/>
      <c r="D282" s="722"/>
      <c r="E282" s="723"/>
      <c r="F282" s="723"/>
      <c r="G282" s="723"/>
      <c r="H282" s="723"/>
      <c r="I282" s="723"/>
      <c r="J282" s="723"/>
      <c r="K282" s="723"/>
      <c r="L282" s="730"/>
      <c r="M282" s="9"/>
      <c r="N282" s="9"/>
    </row>
    <row r="283" spans="1:14" ht="15">
      <c r="A283" s="721"/>
      <c r="B283" s="722"/>
      <c r="C283" s="722"/>
      <c r="D283" s="722"/>
      <c r="E283" s="723"/>
      <c r="F283" s="723"/>
      <c r="G283" s="723"/>
      <c r="H283" s="723"/>
      <c r="I283" s="723"/>
      <c r="J283" s="723"/>
      <c r="K283" s="723"/>
      <c r="L283" s="730"/>
      <c r="M283" s="9"/>
      <c r="N283" s="9"/>
    </row>
    <row r="284" spans="1:14" ht="15">
      <c r="A284" s="721"/>
      <c r="B284" s="722"/>
      <c r="C284" s="722"/>
      <c r="D284" s="722"/>
      <c r="E284" s="723"/>
      <c r="F284" s="723"/>
      <c r="G284" s="723"/>
      <c r="H284" s="723"/>
      <c r="I284" s="723"/>
      <c r="J284" s="723"/>
      <c r="K284" s="723"/>
      <c r="L284" s="730"/>
      <c r="M284" s="9"/>
      <c r="N284" s="9"/>
    </row>
    <row r="285" spans="1:14" ht="15">
      <c r="A285" s="721"/>
      <c r="B285" s="722"/>
      <c r="C285" s="722"/>
      <c r="D285" s="722"/>
      <c r="E285" s="723"/>
      <c r="F285" s="723"/>
      <c r="G285" s="723"/>
      <c r="H285" s="723"/>
      <c r="I285" s="723"/>
      <c r="J285" s="723"/>
      <c r="K285" s="723"/>
      <c r="L285" s="730"/>
      <c r="M285" s="9"/>
      <c r="N285" s="9"/>
    </row>
    <row r="286" spans="1:14" ht="15">
      <c r="A286" s="721"/>
      <c r="B286" s="722"/>
      <c r="C286" s="722"/>
      <c r="D286" s="722"/>
      <c r="E286" s="723"/>
      <c r="F286" s="723"/>
      <c r="G286" s="723"/>
      <c r="H286" s="723"/>
      <c r="I286" s="723"/>
      <c r="J286" s="723"/>
      <c r="K286" s="723"/>
      <c r="L286" s="730"/>
      <c r="M286" s="9"/>
      <c r="N286" s="9"/>
    </row>
    <row r="287" spans="1:14" ht="15">
      <c r="A287" s="721"/>
      <c r="B287" s="722"/>
      <c r="C287" s="722"/>
      <c r="D287" s="722"/>
      <c r="E287" s="723"/>
      <c r="F287" s="723"/>
      <c r="G287" s="723"/>
      <c r="H287" s="723"/>
      <c r="I287" s="723"/>
      <c r="J287" s="723"/>
      <c r="K287" s="723"/>
      <c r="L287" s="730"/>
      <c r="M287" s="9"/>
      <c r="N287" s="9"/>
    </row>
    <row r="288" spans="1:14" ht="15">
      <c r="A288" s="721"/>
      <c r="B288" s="722"/>
      <c r="C288" s="722"/>
      <c r="D288" s="722"/>
      <c r="E288" s="723"/>
      <c r="F288" s="723"/>
      <c r="G288" s="723"/>
      <c r="H288" s="723"/>
      <c r="I288" s="723"/>
      <c r="J288" s="723"/>
      <c r="K288" s="723"/>
      <c r="L288" s="730"/>
      <c r="M288" s="9"/>
      <c r="N288" s="9"/>
    </row>
    <row r="289" spans="1:14" ht="15">
      <c r="A289" s="721"/>
      <c r="B289" s="722"/>
      <c r="C289" s="722"/>
      <c r="D289" s="722"/>
      <c r="E289" s="723"/>
      <c r="F289" s="723"/>
      <c r="G289" s="723"/>
      <c r="H289" s="723"/>
      <c r="I289" s="723"/>
      <c r="J289" s="723"/>
      <c r="K289" s="723"/>
      <c r="L289" s="730"/>
      <c r="M289" s="9"/>
      <c r="N289" s="9"/>
    </row>
    <row r="290" spans="1:14" ht="15">
      <c r="A290" s="721"/>
      <c r="B290" s="722"/>
      <c r="C290" s="722"/>
      <c r="D290" s="722"/>
      <c r="E290" s="723"/>
      <c r="F290" s="723"/>
      <c r="G290" s="723"/>
      <c r="H290" s="723"/>
      <c r="I290" s="723"/>
      <c r="J290" s="723"/>
      <c r="K290" s="723"/>
      <c r="L290" s="730"/>
      <c r="M290" s="9"/>
      <c r="N290" s="9"/>
    </row>
    <row r="291" spans="1:14" ht="15">
      <c r="A291" s="721"/>
      <c r="B291" s="722"/>
      <c r="C291" s="722"/>
      <c r="D291" s="722"/>
      <c r="E291" s="723"/>
      <c r="F291" s="723"/>
      <c r="G291" s="723"/>
      <c r="H291" s="723"/>
      <c r="I291" s="723"/>
      <c r="J291" s="723"/>
      <c r="K291" s="723"/>
      <c r="L291" s="730"/>
      <c r="M291" s="9"/>
      <c r="N291" s="9"/>
    </row>
    <row r="292" spans="1:14" ht="15">
      <c r="A292" s="721"/>
      <c r="B292" s="722"/>
      <c r="C292" s="722"/>
      <c r="D292" s="722"/>
      <c r="E292" s="723"/>
      <c r="F292" s="723"/>
      <c r="G292" s="723"/>
      <c r="H292" s="723"/>
      <c r="I292" s="723"/>
      <c r="J292" s="723"/>
      <c r="K292" s="723"/>
      <c r="L292" s="730"/>
      <c r="M292" s="9"/>
      <c r="N292" s="9"/>
    </row>
    <row r="293" spans="1:14" ht="15">
      <c r="A293" s="721"/>
      <c r="B293" s="722"/>
      <c r="C293" s="722"/>
      <c r="D293" s="722"/>
      <c r="E293" s="723"/>
      <c r="F293" s="723"/>
      <c r="G293" s="723"/>
      <c r="H293" s="723"/>
      <c r="I293" s="723"/>
      <c r="J293" s="723"/>
      <c r="K293" s="723"/>
      <c r="L293" s="730"/>
      <c r="M293" s="9"/>
      <c r="N293" s="9"/>
    </row>
    <row r="294" spans="1:14" ht="15">
      <c r="A294" s="721"/>
      <c r="B294" s="722"/>
      <c r="C294" s="722"/>
      <c r="D294" s="722"/>
      <c r="E294" s="723"/>
      <c r="F294" s="723"/>
      <c r="G294" s="723"/>
      <c r="H294" s="723"/>
      <c r="I294" s="723"/>
      <c r="J294" s="723"/>
      <c r="K294" s="723"/>
      <c r="L294" s="730"/>
      <c r="M294" s="9"/>
      <c r="N294" s="9"/>
    </row>
    <row r="295" spans="1:14" ht="15">
      <c r="A295" s="721"/>
      <c r="B295" s="722"/>
      <c r="C295" s="722"/>
      <c r="D295" s="722"/>
      <c r="E295" s="723"/>
      <c r="F295" s="723"/>
      <c r="G295" s="723"/>
      <c r="H295" s="723"/>
      <c r="I295" s="723"/>
      <c r="J295" s="723"/>
      <c r="K295" s="723"/>
      <c r="L295" s="730"/>
      <c r="M295" s="9"/>
      <c r="N295" s="9"/>
    </row>
    <row r="296" spans="1:14" ht="15">
      <c r="A296" s="721"/>
      <c r="B296" s="722"/>
      <c r="C296" s="722"/>
      <c r="D296" s="722"/>
      <c r="E296" s="723"/>
      <c r="F296" s="723"/>
      <c r="G296" s="723"/>
      <c r="H296" s="723"/>
      <c r="I296" s="723"/>
      <c r="J296" s="723"/>
      <c r="K296" s="723"/>
      <c r="L296" s="730"/>
      <c r="M296" s="9"/>
      <c r="N296" s="9"/>
    </row>
    <row r="297" spans="1:14" ht="15">
      <c r="A297" s="721"/>
      <c r="B297" s="722"/>
      <c r="C297" s="722"/>
      <c r="D297" s="722"/>
      <c r="E297" s="723"/>
      <c r="F297" s="723"/>
      <c r="G297" s="723"/>
      <c r="H297" s="723"/>
      <c r="I297" s="723"/>
      <c r="J297" s="723"/>
      <c r="K297" s="723"/>
      <c r="L297" s="730"/>
      <c r="M297" s="9"/>
      <c r="N297" s="9"/>
    </row>
    <row r="298" spans="1:14" ht="15">
      <c r="A298" s="721"/>
      <c r="B298" s="722"/>
      <c r="C298" s="722"/>
      <c r="D298" s="722"/>
      <c r="E298" s="723"/>
      <c r="F298" s="723"/>
      <c r="G298" s="723"/>
      <c r="H298" s="723"/>
      <c r="I298" s="723"/>
      <c r="J298" s="723"/>
      <c r="K298" s="723"/>
      <c r="L298" s="730"/>
      <c r="M298" s="9"/>
      <c r="N298" s="9"/>
    </row>
    <row r="299" spans="1:14" ht="15">
      <c r="A299" s="721"/>
      <c r="B299" s="722"/>
      <c r="C299" s="722"/>
      <c r="D299" s="722"/>
      <c r="E299" s="723"/>
      <c r="F299" s="723"/>
      <c r="G299" s="723"/>
      <c r="H299" s="723"/>
      <c r="I299" s="723"/>
      <c r="J299" s="723"/>
      <c r="K299" s="723"/>
      <c r="L299" s="730"/>
      <c r="M299" s="9"/>
      <c r="N299" s="9"/>
    </row>
    <row r="300" spans="1:14" ht="15">
      <c r="A300" s="721"/>
      <c r="B300" s="722"/>
      <c r="C300" s="722"/>
      <c r="D300" s="722"/>
      <c r="E300" s="723"/>
      <c r="F300" s="723"/>
      <c r="G300" s="723"/>
      <c r="H300" s="723"/>
      <c r="I300" s="723"/>
      <c r="J300" s="723"/>
      <c r="K300" s="723"/>
      <c r="L300" s="730"/>
      <c r="M300" s="9"/>
      <c r="N300" s="9"/>
    </row>
    <row r="301" spans="1:14" ht="15">
      <c r="A301" s="721"/>
      <c r="B301" s="722"/>
      <c r="C301" s="722"/>
      <c r="D301" s="722"/>
      <c r="E301" s="723"/>
      <c r="F301" s="723"/>
      <c r="G301" s="723"/>
      <c r="H301" s="723"/>
      <c r="I301" s="723"/>
      <c r="J301" s="723"/>
      <c r="K301" s="723"/>
      <c r="L301" s="730"/>
      <c r="M301" s="9"/>
      <c r="N301" s="9"/>
    </row>
    <row r="302" spans="1:14" ht="15">
      <c r="A302" s="721"/>
      <c r="B302" s="722"/>
      <c r="C302" s="722"/>
      <c r="D302" s="722"/>
      <c r="E302" s="723"/>
      <c r="F302" s="723"/>
      <c r="G302" s="723"/>
      <c r="H302" s="723"/>
      <c r="I302" s="723"/>
      <c r="J302" s="723"/>
      <c r="K302" s="723"/>
      <c r="L302" s="730"/>
      <c r="M302" s="9"/>
      <c r="N302" s="9"/>
    </row>
    <row r="303" spans="1:14" ht="15">
      <c r="A303" s="721"/>
      <c r="B303" s="722"/>
      <c r="C303" s="722"/>
      <c r="D303" s="722"/>
      <c r="E303" s="723"/>
      <c r="F303" s="723"/>
      <c r="G303" s="723"/>
      <c r="H303" s="723"/>
      <c r="I303" s="723"/>
      <c r="J303" s="723"/>
      <c r="K303" s="723"/>
      <c r="L303" s="730"/>
      <c r="M303" s="9"/>
      <c r="N303" s="9"/>
    </row>
    <row r="304" spans="1:14" ht="15">
      <c r="A304" s="721"/>
      <c r="B304" s="722"/>
      <c r="C304" s="722"/>
      <c r="D304" s="722"/>
      <c r="E304" s="723"/>
      <c r="F304" s="723"/>
      <c r="G304" s="723"/>
      <c r="H304" s="723"/>
      <c r="I304" s="723"/>
      <c r="J304" s="723"/>
      <c r="K304" s="723"/>
      <c r="L304" s="730"/>
      <c r="M304" s="9"/>
      <c r="N304" s="9"/>
    </row>
    <row r="305" spans="1:14" ht="15">
      <c r="A305" s="721"/>
      <c r="B305" s="722"/>
      <c r="C305" s="722"/>
      <c r="D305" s="722"/>
      <c r="E305" s="723"/>
      <c r="F305" s="723"/>
      <c r="G305" s="723"/>
      <c r="H305" s="723"/>
      <c r="I305" s="723"/>
      <c r="J305" s="723"/>
      <c r="K305" s="723"/>
      <c r="L305" s="730"/>
      <c r="M305" s="9"/>
      <c r="N305" s="9"/>
    </row>
    <row r="306" spans="1:14" ht="15">
      <c r="A306" s="721"/>
      <c r="B306" s="722"/>
      <c r="C306" s="722"/>
      <c r="D306" s="722"/>
      <c r="E306" s="723"/>
      <c r="F306" s="723"/>
      <c r="G306" s="723"/>
      <c r="H306" s="723"/>
      <c r="I306" s="723"/>
      <c r="J306" s="723"/>
      <c r="K306" s="723"/>
      <c r="L306" s="730"/>
      <c r="M306" s="9"/>
      <c r="N306" s="9"/>
    </row>
    <row r="307" spans="1:14" ht="15">
      <c r="A307" s="721"/>
      <c r="B307" s="722"/>
      <c r="C307" s="722"/>
      <c r="D307" s="722"/>
      <c r="E307" s="723"/>
      <c r="F307" s="723"/>
      <c r="G307" s="723"/>
      <c r="H307" s="723"/>
      <c r="I307" s="723"/>
      <c r="J307" s="723"/>
      <c r="K307" s="723"/>
      <c r="L307" s="730"/>
      <c r="M307" s="9"/>
      <c r="N307" s="9"/>
    </row>
    <row r="308" spans="1:14" ht="15">
      <c r="A308" s="721"/>
      <c r="B308" s="722"/>
      <c r="C308" s="722"/>
      <c r="D308" s="722"/>
      <c r="E308" s="723"/>
      <c r="F308" s="723"/>
      <c r="G308" s="723"/>
      <c r="H308" s="723"/>
      <c r="I308" s="723"/>
      <c r="J308" s="723"/>
      <c r="K308" s="723"/>
      <c r="L308" s="730"/>
      <c r="M308" s="9"/>
      <c r="N308" s="9"/>
    </row>
    <row r="309" spans="1:14" ht="15">
      <c r="A309" s="721"/>
      <c r="B309" s="722"/>
      <c r="C309" s="722"/>
      <c r="D309" s="722"/>
      <c r="E309" s="723"/>
      <c r="F309" s="723"/>
      <c r="G309" s="723"/>
      <c r="H309" s="723"/>
      <c r="I309" s="723"/>
      <c r="J309" s="723"/>
      <c r="K309" s="723"/>
      <c r="L309" s="730"/>
      <c r="M309" s="9"/>
      <c r="N309" s="9"/>
    </row>
    <row r="310" spans="1:14" ht="15">
      <c r="A310" s="721"/>
      <c r="B310" s="722"/>
      <c r="C310" s="722"/>
      <c r="D310" s="722"/>
      <c r="E310" s="723"/>
      <c r="F310" s="723"/>
      <c r="G310" s="723"/>
      <c r="H310" s="723"/>
      <c r="I310" s="723"/>
      <c r="J310" s="723"/>
      <c r="K310" s="723"/>
      <c r="L310" s="730"/>
      <c r="M310" s="9"/>
      <c r="N310" s="9"/>
    </row>
    <row r="311" spans="1:14" ht="15">
      <c r="A311" s="721"/>
      <c r="B311" s="722"/>
      <c r="C311" s="722"/>
      <c r="D311" s="722"/>
      <c r="E311" s="723"/>
      <c r="F311" s="723"/>
      <c r="G311" s="723"/>
      <c r="H311" s="723"/>
      <c r="I311" s="723"/>
      <c r="J311" s="723"/>
      <c r="K311" s="723"/>
      <c r="L311" s="730"/>
      <c r="M311" s="9"/>
      <c r="N311" s="9"/>
    </row>
    <row r="312" spans="1:14" ht="15">
      <c r="A312" s="721"/>
      <c r="B312" s="722"/>
      <c r="C312" s="722"/>
      <c r="D312" s="722"/>
      <c r="E312" s="723"/>
      <c r="F312" s="723"/>
      <c r="G312" s="723"/>
      <c r="H312" s="723"/>
      <c r="I312" s="723"/>
      <c r="J312" s="723"/>
      <c r="K312" s="723"/>
      <c r="L312" s="730"/>
      <c r="M312" s="9"/>
      <c r="N312" s="9"/>
    </row>
    <row r="313" spans="1:14" ht="15">
      <c r="A313" s="721"/>
      <c r="B313" s="722"/>
      <c r="C313" s="722"/>
      <c r="D313" s="722"/>
      <c r="E313" s="723"/>
      <c r="F313" s="723"/>
      <c r="G313" s="723"/>
      <c r="H313" s="723"/>
      <c r="I313" s="723"/>
      <c r="J313" s="723"/>
      <c r="K313" s="723"/>
      <c r="L313" s="730"/>
      <c r="M313" s="9"/>
      <c r="N313" s="9"/>
    </row>
    <row r="314" spans="12:14" ht="15">
      <c r="L314" s="571"/>
      <c r="M314" s="9"/>
      <c r="N314" s="9"/>
    </row>
    <row r="315" spans="1:14" ht="15">
      <c r="A315" s="721"/>
      <c r="B315" s="722"/>
      <c r="C315" s="722"/>
      <c r="D315" s="722"/>
      <c r="E315" s="723"/>
      <c r="F315" s="723"/>
      <c r="G315" s="723"/>
      <c r="H315" s="723"/>
      <c r="I315" s="723"/>
      <c r="J315" s="723"/>
      <c r="K315" s="723"/>
      <c r="L315" s="730"/>
      <c r="M315" s="9"/>
      <c r="N315" s="9"/>
    </row>
    <row r="316" spans="12:14" ht="15">
      <c r="L316" s="571"/>
      <c r="M316" s="9"/>
      <c r="N316" s="9"/>
    </row>
    <row r="317" spans="12:14" ht="15">
      <c r="L317" s="571"/>
      <c r="M317" s="9"/>
      <c r="N317" s="9"/>
    </row>
    <row r="318" spans="12:14" ht="15">
      <c r="L318" s="571"/>
      <c r="M318" s="9"/>
      <c r="N318" s="9"/>
    </row>
    <row r="319" spans="1:14" ht="15">
      <c r="A319" s="721"/>
      <c r="B319" s="722"/>
      <c r="C319" s="722"/>
      <c r="D319" s="722"/>
      <c r="E319" s="723"/>
      <c r="F319" s="723"/>
      <c r="G319" s="723"/>
      <c r="H319" s="723"/>
      <c r="I319" s="723"/>
      <c r="J319" s="723"/>
      <c r="K319" s="723"/>
      <c r="L319" s="730"/>
      <c r="M319" s="9"/>
      <c r="N319" s="9"/>
    </row>
    <row r="320" spans="12:14" ht="15">
      <c r="L320" s="571"/>
      <c r="M320" s="9"/>
      <c r="N320" s="9"/>
    </row>
    <row r="321" spans="12:14" ht="15">
      <c r="L321" s="571"/>
      <c r="M321" s="9"/>
      <c r="N321" s="9"/>
    </row>
    <row r="322" spans="12:14" ht="15">
      <c r="L322" s="571"/>
      <c r="M322" s="9"/>
      <c r="N322" s="9"/>
    </row>
    <row r="323" spans="1:14" ht="15">
      <c r="A323" s="721"/>
      <c r="B323" s="722"/>
      <c r="C323" s="722"/>
      <c r="D323" s="722"/>
      <c r="E323" s="723"/>
      <c r="F323" s="723"/>
      <c r="G323" s="723"/>
      <c r="H323" s="723"/>
      <c r="I323" s="723"/>
      <c r="J323" s="723"/>
      <c r="K323" s="723"/>
      <c r="L323" s="730"/>
      <c r="M323" s="9"/>
      <c r="N323" s="9"/>
    </row>
    <row r="324" spans="12:14" ht="15">
      <c r="L324" s="571"/>
      <c r="M324" s="9"/>
      <c r="N324" s="9"/>
    </row>
    <row r="325" spans="12:14" ht="15">
      <c r="L325" s="571"/>
      <c r="M325" s="9"/>
      <c r="N325" s="9"/>
    </row>
    <row r="326" spans="1:14" ht="15">
      <c r="A326" s="721"/>
      <c r="B326" s="722"/>
      <c r="C326" s="722"/>
      <c r="D326" s="722"/>
      <c r="E326" s="723"/>
      <c r="F326" s="723"/>
      <c r="G326" s="723"/>
      <c r="H326" s="723"/>
      <c r="I326" s="723"/>
      <c r="J326" s="723"/>
      <c r="K326" s="723"/>
      <c r="L326" s="730"/>
      <c r="M326" s="9"/>
      <c r="N326" s="9"/>
    </row>
    <row r="327" spans="12:14" ht="15">
      <c r="L327" s="571"/>
      <c r="M327" s="9"/>
      <c r="N327" s="9"/>
    </row>
    <row r="328" spans="12:14" ht="15">
      <c r="L328" s="571"/>
      <c r="M328" s="9"/>
      <c r="N328" s="9"/>
    </row>
    <row r="329" spans="12:14" ht="15">
      <c r="L329" s="571"/>
      <c r="M329" s="9"/>
      <c r="N329" s="9"/>
    </row>
    <row r="330" spans="12:14" ht="15">
      <c r="L330" s="571"/>
      <c r="M330" s="9"/>
      <c r="N330" s="9"/>
    </row>
    <row r="331" spans="12:14" ht="15">
      <c r="L331" s="571"/>
      <c r="M331" s="9"/>
      <c r="N331" s="9"/>
    </row>
    <row r="332" spans="1:14" ht="15">
      <c r="A332" s="721"/>
      <c r="B332" s="722"/>
      <c r="C332" s="722"/>
      <c r="D332" s="722"/>
      <c r="E332" s="723"/>
      <c r="F332" s="723"/>
      <c r="G332" s="723"/>
      <c r="H332" s="723"/>
      <c r="I332" s="723"/>
      <c r="J332" s="723"/>
      <c r="K332" s="723"/>
      <c r="L332" s="730"/>
      <c r="M332" s="9"/>
      <c r="N332" s="9"/>
    </row>
    <row r="333" spans="12:14" ht="15">
      <c r="L333" s="571"/>
      <c r="M333" s="9"/>
      <c r="N333" s="9"/>
    </row>
    <row r="334" spans="12:14" ht="15">
      <c r="L334" s="571"/>
      <c r="M334" s="9"/>
      <c r="N334" s="9"/>
    </row>
    <row r="335" spans="1:14" ht="15">
      <c r="A335" s="721"/>
      <c r="B335" s="722"/>
      <c r="C335" s="722"/>
      <c r="D335" s="722"/>
      <c r="E335" s="723"/>
      <c r="F335" s="723"/>
      <c r="G335" s="723"/>
      <c r="H335" s="723"/>
      <c r="I335" s="723"/>
      <c r="J335" s="723"/>
      <c r="K335" s="723"/>
      <c r="L335" s="730"/>
      <c r="M335" s="9"/>
      <c r="N335" s="9"/>
    </row>
    <row r="336" spans="12:14" ht="15">
      <c r="L336" s="571"/>
      <c r="M336" s="9"/>
      <c r="N336" s="9"/>
    </row>
    <row r="337" spans="12:14" ht="15">
      <c r="L337" s="571"/>
      <c r="M337" s="9"/>
      <c r="N337" s="9"/>
    </row>
    <row r="338" spans="1:14" ht="15">
      <c r="A338" s="721"/>
      <c r="B338" s="722"/>
      <c r="C338" s="722"/>
      <c r="D338" s="722"/>
      <c r="E338" s="723"/>
      <c r="F338" s="723"/>
      <c r="G338" s="723"/>
      <c r="H338" s="723"/>
      <c r="I338" s="723"/>
      <c r="J338" s="723"/>
      <c r="K338" s="723"/>
      <c r="L338" s="730"/>
      <c r="M338" s="9"/>
      <c r="N338" s="9"/>
    </row>
    <row r="339" spans="12:14" ht="15">
      <c r="L339" s="571"/>
      <c r="M339" s="9"/>
      <c r="N339" s="9"/>
    </row>
    <row r="340" spans="12:14" ht="15">
      <c r="L340" s="571"/>
      <c r="M340" s="9"/>
      <c r="N340" s="9"/>
    </row>
    <row r="341" spans="1:14" ht="15">
      <c r="A341" s="721"/>
      <c r="B341" s="722"/>
      <c r="C341" s="722"/>
      <c r="D341" s="722"/>
      <c r="E341" s="723"/>
      <c r="F341" s="723"/>
      <c r="G341" s="723"/>
      <c r="H341" s="723"/>
      <c r="I341" s="723"/>
      <c r="J341" s="723"/>
      <c r="K341" s="723"/>
      <c r="L341" s="730"/>
      <c r="M341" s="9"/>
      <c r="N341" s="9"/>
    </row>
    <row r="342" spans="12:14" ht="15">
      <c r="L342" s="571"/>
      <c r="M342" s="9"/>
      <c r="N342" s="9"/>
    </row>
    <row r="343" spans="12:14" ht="15">
      <c r="L343" s="571"/>
      <c r="M343" s="9"/>
      <c r="N343" s="9"/>
    </row>
    <row r="344" spans="12:14" ht="15">
      <c r="L344" s="571"/>
      <c r="M344" s="9"/>
      <c r="N344" s="9"/>
    </row>
    <row r="345" spans="12:14" ht="15">
      <c r="L345" s="571"/>
      <c r="M345" s="9"/>
      <c r="N345" s="9"/>
    </row>
    <row r="346" spans="1:14" ht="15">
      <c r="A346" s="721"/>
      <c r="B346" s="722"/>
      <c r="C346" s="722"/>
      <c r="D346" s="722"/>
      <c r="E346" s="723"/>
      <c r="F346" s="723"/>
      <c r="G346" s="723"/>
      <c r="H346" s="723"/>
      <c r="I346" s="723"/>
      <c r="J346" s="723"/>
      <c r="K346" s="723"/>
      <c r="L346" s="730"/>
      <c r="M346" s="9"/>
      <c r="N346" s="9"/>
    </row>
    <row r="347" spans="12:14" ht="15">
      <c r="L347" s="571"/>
      <c r="M347" s="9"/>
      <c r="N347" s="9"/>
    </row>
    <row r="348" spans="12:14" ht="15">
      <c r="L348" s="571"/>
      <c r="M348" s="9"/>
      <c r="N348" s="9"/>
    </row>
    <row r="349" spans="1:14" ht="15">
      <c r="A349" s="721"/>
      <c r="B349" s="722"/>
      <c r="C349" s="722"/>
      <c r="D349" s="722"/>
      <c r="E349" s="723"/>
      <c r="F349" s="723"/>
      <c r="G349" s="723"/>
      <c r="H349" s="723"/>
      <c r="I349" s="723"/>
      <c r="J349" s="723"/>
      <c r="K349" s="723"/>
      <c r="L349" s="730"/>
      <c r="M349" s="9"/>
      <c r="N349" s="9"/>
    </row>
    <row r="350" spans="12:14" ht="15">
      <c r="L350" s="571"/>
      <c r="M350" s="9"/>
      <c r="N350" s="9"/>
    </row>
    <row r="351" spans="12:14" ht="15">
      <c r="L351" s="571"/>
      <c r="M351" s="9"/>
      <c r="N351" s="9"/>
    </row>
    <row r="352" spans="1:14" ht="15">
      <c r="A352" s="721"/>
      <c r="B352" s="722"/>
      <c r="C352" s="722"/>
      <c r="D352" s="722"/>
      <c r="E352" s="723"/>
      <c r="F352" s="723"/>
      <c r="G352" s="723"/>
      <c r="H352" s="723"/>
      <c r="I352" s="723"/>
      <c r="J352" s="723"/>
      <c r="K352" s="723"/>
      <c r="L352" s="730"/>
      <c r="M352" s="9"/>
      <c r="N352" s="9"/>
    </row>
    <row r="353" spans="12:14" ht="15">
      <c r="L353" s="571"/>
      <c r="M353" s="9"/>
      <c r="N353" s="9"/>
    </row>
    <row r="354" spans="12:14" ht="15">
      <c r="L354" s="571"/>
      <c r="M354" s="9"/>
      <c r="N354" s="9"/>
    </row>
    <row r="355" spans="1:14" ht="15">
      <c r="A355" s="721"/>
      <c r="B355" s="722"/>
      <c r="C355" s="722"/>
      <c r="D355" s="722"/>
      <c r="E355" s="723"/>
      <c r="F355" s="723"/>
      <c r="G355" s="723"/>
      <c r="H355" s="723"/>
      <c r="I355" s="723"/>
      <c r="J355" s="723"/>
      <c r="K355" s="723"/>
      <c r="L355" s="730"/>
      <c r="M355" s="9"/>
      <c r="N355" s="9"/>
    </row>
    <row r="356" spans="12:14" ht="15">
      <c r="L356" s="571"/>
      <c r="M356" s="9"/>
      <c r="N356" s="9"/>
    </row>
    <row r="357" spans="12:14" ht="15">
      <c r="L357" s="571"/>
      <c r="M357" s="9"/>
      <c r="N357" s="9"/>
    </row>
    <row r="358" spans="1:14" ht="15">
      <c r="A358" s="721"/>
      <c r="B358" s="722"/>
      <c r="C358" s="722"/>
      <c r="D358" s="722"/>
      <c r="E358" s="723"/>
      <c r="F358" s="723"/>
      <c r="G358" s="723"/>
      <c r="H358" s="723"/>
      <c r="I358" s="723"/>
      <c r="J358" s="723"/>
      <c r="K358" s="723"/>
      <c r="L358" s="730"/>
      <c r="M358" s="9"/>
      <c r="N358" s="9"/>
    </row>
    <row r="359" spans="12:14" ht="15">
      <c r="L359" s="571"/>
      <c r="M359" s="9"/>
      <c r="N359" s="9"/>
    </row>
    <row r="360" spans="12:14" ht="15">
      <c r="L360" s="571"/>
      <c r="M360" s="9"/>
      <c r="N360" s="9"/>
    </row>
    <row r="361" spans="1:14" ht="15">
      <c r="A361" s="721"/>
      <c r="B361" s="722"/>
      <c r="C361" s="722"/>
      <c r="D361" s="722"/>
      <c r="E361" s="723"/>
      <c r="F361" s="723"/>
      <c r="G361" s="723"/>
      <c r="H361" s="723"/>
      <c r="I361" s="723"/>
      <c r="J361" s="723"/>
      <c r="K361" s="723"/>
      <c r="L361" s="730"/>
      <c r="M361" s="9"/>
      <c r="N361" s="9"/>
    </row>
    <row r="362" spans="12:14" ht="15">
      <c r="L362" s="571"/>
      <c r="M362" s="9"/>
      <c r="N362" s="9"/>
    </row>
    <row r="363" spans="12:14" ht="15">
      <c r="L363" s="571"/>
      <c r="M363" s="9"/>
      <c r="N363" s="9"/>
    </row>
    <row r="364" spans="1:14" ht="15">
      <c r="A364" s="721"/>
      <c r="B364" s="722"/>
      <c r="C364" s="722"/>
      <c r="D364" s="722"/>
      <c r="E364" s="723"/>
      <c r="F364" s="723"/>
      <c r="G364" s="723"/>
      <c r="H364" s="723"/>
      <c r="I364" s="723"/>
      <c r="J364" s="723"/>
      <c r="K364" s="723"/>
      <c r="L364" s="730"/>
      <c r="M364" s="9"/>
      <c r="N364" s="9"/>
    </row>
    <row r="365" spans="12:14" ht="15">
      <c r="L365" s="571"/>
      <c r="M365" s="9"/>
      <c r="N365" s="9"/>
    </row>
    <row r="366" spans="12:14" ht="15">
      <c r="L366" s="571"/>
      <c r="M366" s="9"/>
      <c r="N366" s="9"/>
    </row>
    <row r="367" spans="1:14" ht="15">
      <c r="A367" s="721"/>
      <c r="B367" s="722"/>
      <c r="C367" s="722"/>
      <c r="D367" s="722"/>
      <c r="E367" s="723"/>
      <c r="F367" s="723"/>
      <c r="G367" s="723"/>
      <c r="H367" s="723"/>
      <c r="I367" s="723"/>
      <c r="J367" s="723"/>
      <c r="K367" s="723"/>
      <c r="L367" s="730"/>
      <c r="M367" s="9"/>
      <c r="N367" s="9"/>
    </row>
    <row r="368" spans="12:14" ht="15">
      <c r="L368" s="571"/>
      <c r="M368" s="9"/>
      <c r="N368" s="9"/>
    </row>
    <row r="369" spans="12:14" ht="15">
      <c r="L369" s="571"/>
      <c r="M369" s="9"/>
      <c r="N369" s="9"/>
    </row>
    <row r="370" spans="1:14" ht="15">
      <c r="A370" s="721"/>
      <c r="B370" s="722"/>
      <c r="C370" s="722"/>
      <c r="D370" s="722"/>
      <c r="E370" s="723"/>
      <c r="F370" s="723"/>
      <c r="G370" s="723"/>
      <c r="H370" s="723"/>
      <c r="I370" s="723"/>
      <c r="J370" s="723"/>
      <c r="K370" s="723"/>
      <c r="L370" s="730"/>
      <c r="M370" s="9"/>
      <c r="N370" s="9"/>
    </row>
    <row r="371" spans="12:14" ht="15">
      <c r="L371" s="571"/>
      <c r="M371" s="9"/>
      <c r="N371" s="9"/>
    </row>
    <row r="372" spans="12:14" ht="15">
      <c r="L372" s="571"/>
      <c r="M372" s="9"/>
      <c r="N372" s="9"/>
    </row>
    <row r="373" spans="12:17" ht="15">
      <c r="L373" s="571"/>
      <c r="M373" s="9"/>
      <c r="N373" s="9"/>
      <c r="Q373" s="9"/>
    </row>
    <row r="374" spans="1:17" ht="27" customHeight="1">
      <c r="A374" s="721"/>
      <c r="B374" s="722"/>
      <c r="C374" s="722"/>
      <c r="D374" s="722"/>
      <c r="E374" s="723"/>
      <c r="F374" s="723"/>
      <c r="G374" s="723"/>
      <c r="H374" s="723"/>
      <c r="I374" s="723"/>
      <c r="J374" s="723"/>
      <c r="K374" s="723"/>
      <c r="L374" s="730"/>
      <c r="M374" s="9"/>
      <c r="N374" s="9"/>
      <c r="Q374" s="9"/>
    </row>
    <row r="375" spans="12:17" ht="15">
      <c r="L375" s="571"/>
      <c r="M375" s="9"/>
      <c r="N375" s="9"/>
      <c r="Q375" s="9"/>
    </row>
    <row r="376" spans="12:17" ht="15">
      <c r="L376" s="571"/>
      <c r="M376" s="9"/>
      <c r="N376" s="9"/>
      <c r="Q376" s="9"/>
    </row>
    <row r="377" spans="1:17" ht="15">
      <c r="A377" s="721"/>
      <c r="B377" s="722"/>
      <c r="C377" s="722"/>
      <c r="D377" s="722"/>
      <c r="E377" s="723"/>
      <c r="F377" s="723"/>
      <c r="G377" s="723"/>
      <c r="H377" s="723"/>
      <c r="I377" s="723"/>
      <c r="J377" s="723"/>
      <c r="K377" s="723"/>
      <c r="L377" s="730"/>
      <c r="M377" s="9"/>
      <c r="N377" s="9"/>
      <c r="Q377" s="9"/>
    </row>
    <row r="378" spans="12:17" ht="15">
      <c r="L378" s="571"/>
      <c r="M378" s="9"/>
      <c r="N378" s="9"/>
      <c r="Q378" s="9"/>
    </row>
    <row r="379" spans="12:17" ht="15">
      <c r="L379" s="571"/>
      <c r="M379" s="9"/>
      <c r="N379" s="9"/>
      <c r="Q379" s="9"/>
    </row>
    <row r="380" spans="1:14" ht="15">
      <c r="A380" s="721"/>
      <c r="B380" s="722"/>
      <c r="C380" s="722"/>
      <c r="D380" s="722"/>
      <c r="E380" s="723"/>
      <c r="F380" s="723"/>
      <c r="G380" s="723"/>
      <c r="H380" s="723"/>
      <c r="I380" s="723"/>
      <c r="J380" s="723"/>
      <c r="K380" s="723"/>
      <c r="L380" s="730"/>
      <c r="M380" s="9"/>
      <c r="N380" s="9"/>
    </row>
    <row r="381" spans="12:14" ht="15.75" customHeight="1">
      <c r="L381" s="571"/>
      <c r="M381" s="9"/>
      <c r="N381" s="9"/>
    </row>
    <row r="382" spans="12:14" ht="18" customHeight="1">
      <c r="L382" s="571"/>
      <c r="M382" s="9"/>
      <c r="N382" s="9"/>
    </row>
    <row r="383" spans="1:14" ht="15">
      <c r="A383" s="721"/>
      <c r="B383" s="722"/>
      <c r="C383" s="722"/>
      <c r="D383" s="722"/>
      <c r="E383" s="723"/>
      <c r="F383" s="723"/>
      <c r="G383" s="723"/>
      <c r="H383" s="723"/>
      <c r="I383" s="723"/>
      <c r="J383" s="723"/>
      <c r="K383" s="723"/>
      <c r="L383" s="730"/>
      <c r="M383" s="9"/>
      <c r="N383" s="9"/>
    </row>
    <row r="384" spans="12:14" ht="15">
      <c r="L384" s="571"/>
      <c r="M384" s="9"/>
      <c r="N384" s="9"/>
    </row>
    <row r="385" spans="12:14" ht="15">
      <c r="L385" s="571"/>
      <c r="M385" s="9"/>
      <c r="N385" s="9"/>
    </row>
    <row r="386" spans="1:14" ht="15">
      <c r="A386" s="721"/>
      <c r="B386" s="722"/>
      <c r="C386" s="722"/>
      <c r="D386" s="722"/>
      <c r="E386" s="723"/>
      <c r="F386" s="723"/>
      <c r="G386" s="723"/>
      <c r="H386" s="723"/>
      <c r="I386" s="723"/>
      <c r="J386" s="723"/>
      <c r="K386" s="723"/>
      <c r="L386" s="730"/>
      <c r="M386" s="9"/>
      <c r="N386" s="9"/>
    </row>
    <row r="387" spans="12:14" ht="15">
      <c r="L387" s="571"/>
      <c r="M387" s="9"/>
      <c r="N387" s="9"/>
    </row>
    <row r="388" spans="12:14" ht="15">
      <c r="L388" s="571"/>
      <c r="M388" s="9"/>
      <c r="N388" s="9"/>
    </row>
    <row r="389" spans="12:14" ht="15">
      <c r="L389" s="571"/>
      <c r="M389" s="9"/>
      <c r="N389" s="9"/>
    </row>
    <row r="390" spans="1:14" ht="15">
      <c r="A390" s="721"/>
      <c r="B390" s="722"/>
      <c r="C390" s="722"/>
      <c r="D390" s="722"/>
      <c r="E390" s="723"/>
      <c r="F390" s="723"/>
      <c r="G390" s="723"/>
      <c r="H390" s="723"/>
      <c r="I390" s="723"/>
      <c r="J390" s="723"/>
      <c r="K390" s="723"/>
      <c r="L390" s="730"/>
      <c r="M390" s="9"/>
      <c r="N390" s="9"/>
    </row>
    <row r="391" spans="12:14" ht="15">
      <c r="L391" s="571"/>
      <c r="M391" s="9"/>
      <c r="N391" s="9"/>
    </row>
    <row r="392" spans="12:14" ht="15">
      <c r="L392" s="571"/>
      <c r="M392" s="9"/>
      <c r="N392" s="9"/>
    </row>
    <row r="393" spans="1:14" ht="15">
      <c r="A393" s="721"/>
      <c r="B393" s="722"/>
      <c r="C393" s="722"/>
      <c r="D393" s="722"/>
      <c r="E393" s="723"/>
      <c r="F393" s="723"/>
      <c r="G393" s="723"/>
      <c r="H393" s="723"/>
      <c r="I393" s="723"/>
      <c r="J393" s="723"/>
      <c r="K393" s="723"/>
      <c r="L393" s="730"/>
      <c r="M393" s="9"/>
      <c r="N393" s="9"/>
    </row>
    <row r="394" spans="12:14" ht="15">
      <c r="L394" s="571"/>
      <c r="M394" s="9"/>
      <c r="N394" s="9"/>
    </row>
    <row r="395" spans="12:14" ht="15">
      <c r="L395" s="571"/>
      <c r="M395" s="9"/>
      <c r="N395" s="9"/>
    </row>
    <row r="396" spans="1:14" ht="15">
      <c r="A396" s="721"/>
      <c r="B396" s="722"/>
      <c r="C396" s="722"/>
      <c r="D396" s="722"/>
      <c r="E396" s="723"/>
      <c r="F396" s="723"/>
      <c r="G396" s="723"/>
      <c r="H396" s="723"/>
      <c r="I396" s="723"/>
      <c r="J396" s="723"/>
      <c r="K396" s="723"/>
      <c r="L396" s="730"/>
      <c r="M396" s="9"/>
      <c r="N396" s="9"/>
    </row>
    <row r="397" spans="12:14" ht="15">
      <c r="L397" s="571"/>
      <c r="M397" s="9"/>
      <c r="N397" s="9"/>
    </row>
    <row r="398" spans="12:14" ht="15">
      <c r="L398" s="571"/>
      <c r="M398" s="9"/>
      <c r="N398" s="9"/>
    </row>
    <row r="399" spans="1:14" ht="15">
      <c r="A399" s="721"/>
      <c r="B399" s="722"/>
      <c r="C399" s="722"/>
      <c r="D399" s="722"/>
      <c r="E399" s="723"/>
      <c r="F399" s="723"/>
      <c r="G399" s="723"/>
      <c r="H399" s="723"/>
      <c r="I399" s="723"/>
      <c r="J399" s="723"/>
      <c r="K399" s="723"/>
      <c r="L399" s="730"/>
      <c r="M399" s="9"/>
      <c r="N399" s="9"/>
    </row>
    <row r="400" spans="12:14" ht="15">
      <c r="L400" s="571"/>
      <c r="M400" s="9"/>
      <c r="N400" s="9"/>
    </row>
    <row r="401" spans="12:14" ht="15">
      <c r="L401" s="571"/>
      <c r="M401" s="9"/>
      <c r="N401" s="9"/>
    </row>
    <row r="402" spans="1:14" ht="15">
      <c r="A402" s="721"/>
      <c r="B402" s="722"/>
      <c r="C402" s="722"/>
      <c r="D402" s="722"/>
      <c r="E402" s="723"/>
      <c r="F402" s="723"/>
      <c r="G402" s="723"/>
      <c r="H402" s="723"/>
      <c r="I402" s="723"/>
      <c r="J402" s="723"/>
      <c r="K402" s="723"/>
      <c r="L402" s="730"/>
      <c r="M402" s="9"/>
      <c r="N402" s="9"/>
    </row>
    <row r="403" spans="12:14" ht="15">
      <c r="L403" s="571"/>
      <c r="M403" s="9"/>
      <c r="N403" s="9"/>
    </row>
    <row r="404" spans="12:14" ht="15">
      <c r="L404" s="571"/>
      <c r="M404" s="9"/>
      <c r="N404" s="9"/>
    </row>
    <row r="405" spans="1:14" ht="15">
      <c r="A405" s="721"/>
      <c r="B405" s="722"/>
      <c r="C405" s="722"/>
      <c r="D405" s="722"/>
      <c r="E405" s="723"/>
      <c r="F405" s="723"/>
      <c r="G405" s="723"/>
      <c r="H405" s="723"/>
      <c r="I405" s="723"/>
      <c r="J405" s="723"/>
      <c r="K405" s="723"/>
      <c r="L405" s="730"/>
      <c r="M405" s="9"/>
      <c r="N405" s="9"/>
    </row>
    <row r="406" spans="12:14" ht="15">
      <c r="L406" s="571"/>
      <c r="M406" s="9"/>
      <c r="N406" s="9"/>
    </row>
    <row r="407" spans="12:14" ht="15">
      <c r="L407" s="571"/>
      <c r="M407" s="9"/>
      <c r="N407" s="9"/>
    </row>
    <row r="408" spans="1:14" ht="15">
      <c r="A408" s="721"/>
      <c r="B408" s="722"/>
      <c r="C408" s="722"/>
      <c r="D408" s="722"/>
      <c r="E408" s="723"/>
      <c r="F408" s="723"/>
      <c r="G408" s="723"/>
      <c r="H408" s="723"/>
      <c r="I408" s="723"/>
      <c r="J408" s="723"/>
      <c r="K408" s="723"/>
      <c r="L408" s="730"/>
      <c r="M408" s="9"/>
      <c r="N408" s="9"/>
    </row>
    <row r="409" spans="12:14" ht="15">
      <c r="L409" s="571"/>
      <c r="M409" s="9"/>
      <c r="N409" s="9"/>
    </row>
    <row r="410" spans="12:14" ht="15">
      <c r="L410" s="571"/>
      <c r="M410" s="9"/>
      <c r="N410" s="9"/>
    </row>
    <row r="411" spans="12:14" ht="15">
      <c r="L411" s="571"/>
      <c r="M411" s="9"/>
      <c r="N411" s="9"/>
    </row>
    <row r="412" spans="1:14" ht="15">
      <c r="A412" s="721"/>
      <c r="B412" s="722"/>
      <c r="C412" s="722"/>
      <c r="D412" s="722"/>
      <c r="E412" s="723"/>
      <c r="F412" s="723"/>
      <c r="G412" s="723"/>
      <c r="H412" s="723"/>
      <c r="I412" s="723"/>
      <c r="J412" s="723"/>
      <c r="K412" s="723"/>
      <c r="L412" s="730"/>
      <c r="M412" s="9"/>
      <c r="N412" s="9"/>
    </row>
    <row r="413" spans="12:14" ht="15">
      <c r="L413" s="571"/>
      <c r="M413" s="9"/>
      <c r="N413" s="9"/>
    </row>
    <row r="414" spans="12:14" ht="15">
      <c r="L414" s="571"/>
      <c r="M414" s="9"/>
      <c r="N414" s="9"/>
    </row>
    <row r="415" spans="12:14" ht="15">
      <c r="L415" s="571"/>
      <c r="M415" s="9"/>
      <c r="N415" s="9"/>
    </row>
    <row r="416" spans="1:14" ht="15.75">
      <c r="A416" s="570"/>
      <c r="B416" s="571"/>
      <c r="C416" s="571"/>
      <c r="D416" s="571"/>
      <c r="E416" s="572"/>
      <c r="F416" s="572"/>
      <c r="G416" s="572"/>
      <c r="H416" s="572"/>
      <c r="I416" s="572"/>
      <c r="J416" s="572"/>
      <c r="K416" s="617"/>
      <c r="L416" s="571"/>
      <c r="M416" s="9"/>
      <c r="N416" s="9"/>
    </row>
    <row r="417" spans="1:14" ht="15.75">
      <c r="A417" s="570"/>
      <c r="B417" s="571"/>
      <c r="C417" s="571"/>
      <c r="D417" s="571"/>
      <c r="E417" s="572"/>
      <c r="F417" s="572"/>
      <c r="G417" s="572"/>
      <c r="H417" s="572"/>
      <c r="I417" s="572"/>
      <c r="J417" s="572"/>
      <c r="K417" s="617"/>
      <c r="L417" s="571"/>
      <c r="M417" s="9"/>
      <c r="N417" s="9"/>
    </row>
    <row r="418" spans="1:14" ht="15.75">
      <c r="A418" s="570"/>
      <c r="B418" s="571"/>
      <c r="C418" s="571"/>
      <c r="D418" s="571"/>
      <c r="E418" s="572"/>
      <c r="F418" s="572"/>
      <c r="G418" s="572"/>
      <c r="H418" s="572"/>
      <c r="I418" s="572"/>
      <c r="J418" s="572"/>
      <c r="K418" s="617"/>
      <c r="L418" s="571"/>
      <c r="M418" s="9"/>
      <c r="N418" s="9"/>
    </row>
    <row r="419" spans="12:14" ht="15">
      <c r="L419" s="571"/>
      <c r="M419" s="9"/>
      <c r="N419" s="9"/>
    </row>
    <row r="420" spans="12:14" ht="15">
      <c r="L420" s="571"/>
      <c r="M420" s="9"/>
      <c r="N420" s="9"/>
    </row>
    <row r="421" spans="12:14" ht="15">
      <c r="L421" s="571"/>
      <c r="M421" s="9"/>
      <c r="N421" s="9"/>
    </row>
    <row r="425" ht="38.25" customHeight="1"/>
    <row r="442" ht="27" customHeight="1"/>
    <row r="452" ht="29.25" customHeight="1"/>
    <row r="453" ht="22.5" customHeight="1"/>
    <row r="454" ht="18.75" customHeight="1"/>
    <row r="455" ht="21" customHeight="1"/>
    <row r="456" ht="25.5" customHeight="1"/>
    <row r="457" ht="20.25" customHeight="1"/>
    <row r="458" ht="24" customHeight="1"/>
    <row r="469" ht="29.25" customHeight="1"/>
    <row r="470" ht="21" customHeight="1"/>
    <row r="474" ht="18.75" customHeight="1"/>
    <row r="485" ht="27.75" customHeight="1"/>
    <row r="487" ht="24.75" customHeight="1"/>
    <row r="488" ht="24.75" customHeight="1"/>
    <row r="489" ht="23.25" customHeight="1"/>
    <row r="490" ht="24" customHeight="1"/>
    <row r="492" ht="18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4" customHeight="1"/>
    <row r="500" ht="21.75" customHeight="1"/>
    <row r="501" ht="19.5" customHeight="1"/>
    <row r="502" ht="19.5" customHeight="1"/>
  </sheetData>
  <sheetProtection selectLockedCells="1" selectUnlockedCells="1"/>
  <mergeCells count="12">
    <mergeCell ref="B98:K98"/>
    <mergeCell ref="B133:K133"/>
    <mergeCell ref="B174:K174"/>
    <mergeCell ref="B199:K199"/>
    <mergeCell ref="B215:K215"/>
    <mergeCell ref="A222:K222"/>
    <mergeCell ref="A3:K3"/>
    <mergeCell ref="A5:K5"/>
    <mergeCell ref="A6:K6"/>
    <mergeCell ref="B8:K8"/>
    <mergeCell ref="B15:K15"/>
    <mergeCell ref="B28:K28"/>
  </mergeCells>
  <printOptions horizontalCentered="1"/>
  <pageMargins left="0.19652777777777777" right="0.19652777777777777" top="0.39305555555555555" bottom="0.39305555555555555" header="0.5118055555555555" footer="0.5118055555555555"/>
  <pageSetup horizontalDpi="300" verticalDpi="300" orientation="portrait" paperSize="9" scale="6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="70" zoomScaleNormal="70" workbookViewId="0" topLeftCell="A1">
      <selection activeCell="B4" sqref="B4"/>
    </sheetView>
  </sheetViews>
  <sheetFormatPr defaultColWidth="9.140625" defaultRowHeight="33.75" customHeight="1"/>
  <cols>
    <col min="1" max="1" width="14.57421875" style="505" customWidth="1"/>
    <col min="2" max="2" width="25.57421875" style="505" customWidth="1"/>
    <col min="3" max="3" width="83.57421875" style="505" customWidth="1"/>
    <col min="4" max="4" width="28.421875" style="505" customWidth="1"/>
    <col min="5" max="5" width="29.7109375" style="505" customWidth="1"/>
    <col min="6" max="6" width="36.57421875" style="505" customWidth="1"/>
    <col min="7" max="7" width="24.7109375" style="505" customWidth="1"/>
    <col min="8" max="16384" width="9.140625" style="505" customWidth="1"/>
  </cols>
  <sheetData>
    <row r="1" spans="1:7" ht="33.75" customHeight="1">
      <c r="A1" s="551"/>
      <c r="B1" s="551"/>
      <c r="C1" s="551"/>
      <c r="D1" s="551"/>
      <c r="E1" s="551"/>
      <c r="F1" s="551"/>
      <c r="G1" s="551"/>
    </row>
    <row r="2" spans="1:7" ht="147.75" customHeight="1">
      <c r="A2" s="551"/>
      <c r="B2" s="551"/>
      <c r="C2" s="551"/>
      <c r="D2" s="551"/>
      <c r="E2" s="551"/>
      <c r="F2" s="551"/>
      <c r="G2" s="551"/>
    </row>
    <row r="3" spans="1:11" ht="16.5">
      <c r="A3" s="508" t="s">
        <v>276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</row>
    <row r="4" spans="1:11" ht="69" customHeight="1">
      <c r="A4" s="508" t="s">
        <v>277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</row>
    <row r="5" spans="1:7" ht="33.75" customHeight="1">
      <c r="A5" s="884" t="s">
        <v>278</v>
      </c>
      <c r="B5" s="884"/>
      <c r="C5" s="884"/>
      <c r="D5" s="884"/>
      <c r="E5" s="884"/>
      <c r="F5" s="884"/>
      <c r="G5" s="884"/>
    </row>
    <row r="6" spans="1:7" ht="33.75" customHeight="1">
      <c r="A6" s="552" t="s">
        <v>13</v>
      </c>
      <c r="B6" s="552" t="s">
        <v>279</v>
      </c>
      <c r="C6" s="553" t="s">
        <v>280</v>
      </c>
      <c r="D6" s="554" t="s">
        <v>17</v>
      </c>
      <c r="E6" s="555" t="s">
        <v>18</v>
      </c>
      <c r="F6" s="552" t="s">
        <v>281</v>
      </c>
      <c r="G6" s="552" t="s">
        <v>282</v>
      </c>
    </row>
    <row r="7" spans="1:7" ht="33.75" customHeight="1">
      <c r="A7" s="556">
        <v>1</v>
      </c>
      <c r="B7" s="556">
        <v>90778</v>
      </c>
      <c r="C7" s="557" t="s">
        <v>283</v>
      </c>
      <c r="D7" s="556" t="s">
        <v>204</v>
      </c>
      <c r="E7" s="556">
        <f>8*4</f>
        <v>32</v>
      </c>
      <c r="F7" s="558">
        <v>109.82</v>
      </c>
      <c r="G7" s="559">
        <f>E7*F7</f>
        <v>3514.24</v>
      </c>
    </row>
    <row r="8" spans="1:7" ht="33.75" customHeight="1">
      <c r="A8" s="556">
        <v>2</v>
      </c>
      <c r="B8" s="556">
        <v>90776</v>
      </c>
      <c r="C8" s="557" t="s">
        <v>284</v>
      </c>
      <c r="D8" s="556" t="s">
        <v>204</v>
      </c>
      <c r="E8" s="556">
        <f>40*4</f>
        <v>160</v>
      </c>
      <c r="F8" s="558">
        <v>33.49</v>
      </c>
      <c r="G8" s="559">
        <f>E8*F8</f>
        <v>5358.400000000001</v>
      </c>
    </row>
    <row r="9" spans="1:7" ht="33.75" customHeight="1">
      <c r="A9" s="560"/>
      <c r="B9" s="560"/>
      <c r="C9" s="560"/>
      <c r="D9" s="885" t="s">
        <v>202</v>
      </c>
      <c r="E9" s="885"/>
      <c r="F9" s="885"/>
      <c r="G9" s="561">
        <f>G8+G7</f>
        <v>8872.64</v>
      </c>
    </row>
    <row r="10" spans="1:7" ht="33.75" customHeight="1">
      <c r="A10" s="562"/>
      <c r="B10" s="562"/>
      <c r="C10" s="562"/>
      <c r="D10" s="563"/>
      <c r="E10" s="563"/>
      <c r="F10" s="563"/>
      <c r="G10" s="564"/>
    </row>
    <row r="11" spans="1:7" ht="33.75" customHeight="1">
      <c r="A11" s="886" t="s">
        <v>285</v>
      </c>
      <c r="B11" s="887"/>
      <c r="C11" s="887"/>
      <c r="D11" s="887"/>
      <c r="E11" s="887"/>
      <c r="F11" s="887"/>
      <c r="G11" s="887"/>
    </row>
    <row r="12" spans="1:7" ht="33.75" customHeight="1">
      <c r="A12" s="886" t="s">
        <v>286</v>
      </c>
      <c r="B12" s="887"/>
      <c r="C12" s="887"/>
      <c r="D12" s="887"/>
      <c r="E12" s="887"/>
      <c r="F12" s="887"/>
      <c r="G12" s="887"/>
    </row>
    <row r="13" spans="1:7" ht="33.75" customHeight="1">
      <c r="A13" s="551"/>
      <c r="B13" s="551"/>
      <c r="C13" s="551"/>
      <c r="D13" s="551"/>
      <c r="E13" s="551"/>
      <c r="F13" s="551"/>
      <c r="G13" s="551"/>
    </row>
    <row r="14" spans="1:7" ht="33.75" customHeight="1">
      <c r="A14" s="888" t="s">
        <v>275</v>
      </c>
      <c r="B14" s="888"/>
      <c r="C14" s="888"/>
      <c r="D14" s="888"/>
      <c r="E14" s="888"/>
      <c r="F14" s="888"/>
      <c r="G14" s="888"/>
    </row>
  </sheetData>
  <sheetProtection selectLockedCells="1" selectUnlockedCells="1"/>
  <mergeCells count="5">
    <mergeCell ref="A5:G5"/>
    <mergeCell ref="D9:F9"/>
    <mergeCell ref="A11:G11"/>
    <mergeCell ref="A12:G12"/>
    <mergeCell ref="A14:G14"/>
  </mergeCells>
  <printOptions horizontalCentered="1"/>
  <pageMargins left="0.5118055555555555" right="0.5118055555555555" top="0.19652777777777777" bottom="0.7868055555555555" header="0.5118055555555555" footer="0.5118055555555555"/>
  <pageSetup horizontalDpi="300" verticalDpi="300" orientation="landscape" paperSize="9" scale="5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zoomScaleSheetLayoutView="100" workbookViewId="0" topLeftCell="A9">
      <selection activeCell="G46" sqref="A1:G46"/>
    </sheetView>
  </sheetViews>
  <sheetFormatPr defaultColWidth="42.421875" defaultRowHeight="12.75"/>
  <cols>
    <col min="1" max="1" width="15.7109375" style="505" customWidth="1"/>
    <col min="2" max="2" width="91.57421875" style="505" customWidth="1"/>
    <col min="3" max="3" width="24.8515625" style="505" customWidth="1"/>
    <col min="4" max="4" width="20.421875" style="505" customWidth="1"/>
    <col min="5" max="5" width="23.7109375" style="505" customWidth="1"/>
    <col min="6" max="6" width="20.00390625" style="505" customWidth="1"/>
    <col min="7" max="7" width="21.28125" style="505" customWidth="1"/>
    <col min="8" max="16384" width="42.421875" style="505" customWidth="1"/>
  </cols>
  <sheetData>
    <row r="1" spans="1:7" ht="16.5">
      <c r="A1" s="506"/>
      <c r="B1" s="506"/>
      <c r="C1" s="506"/>
      <c r="D1" s="506"/>
      <c r="E1" s="506"/>
      <c r="F1" s="506"/>
      <c r="G1" s="506"/>
    </row>
    <row r="2" spans="1:7" ht="93" customHeight="1">
      <c r="A2" s="506"/>
      <c r="B2" s="506"/>
      <c r="C2" s="506"/>
      <c r="D2" s="506"/>
      <c r="E2" s="506"/>
      <c r="F2" s="506"/>
      <c r="G2" s="506"/>
    </row>
    <row r="3" spans="1:7" ht="36" customHeight="1">
      <c r="A3" s="889" t="s">
        <v>287</v>
      </c>
      <c r="B3" s="890"/>
      <c r="C3" s="890"/>
      <c r="D3" s="890"/>
      <c r="E3" s="890"/>
      <c r="F3" s="890"/>
      <c r="G3" s="891"/>
    </row>
    <row r="4" spans="1:7" ht="30" customHeight="1">
      <c r="A4" s="507"/>
      <c r="B4" s="507"/>
      <c r="C4" s="507"/>
      <c r="D4" s="507"/>
      <c r="E4" s="507"/>
      <c r="F4" s="507"/>
      <c r="G4" s="507"/>
    </row>
    <row r="5" spans="1:11" ht="16.5">
      <c r="A5" s="508" t="s">
        <v>288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30" customHeight="1">
      <c r="A6" s="508" t="s">
        <v>289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</row>
    <row r="7" spans="1:7" ht="24" customHeight="1">
      <c r="A7" s="509"/>
      <c r="B7" s="509"/>
      <c r="C7" s="509"/>
      <c r="D7" s="509"/>
      <c r="E7" s="509"/>
      <c r="F7" s="509"/>
      <c r="G7" s="509"/>
    </row>
    <row r="8" spans="1:7" ht="33" customHeight="1">
      <c r="A8" s="510"/>
      <c r="B8" s="510"/>
      <c r="C8" s="510"/>
      <c r="D8" s="892" t="s">
        <v>290</v>
      </c>
      <c r="E8" s="893"/>
      <c r="F8" s="893"/>
      <c r="G8" s="894"/>
    </row>
    <row r="9" spans="1:7" ht="27" customHeight="1">
      <c r="A9" s="511" t="s">
        <v>13</v>
      </c>
      <c r="B9" s="512" t="s">
        <v>291</v>
      </c>
      <c r="C9" s="512" t="s">
        <v>292</v>
      </c>
      <c r="D9" s="512" t="s">
        <v>293</v>
      </c>
      <c r="E9" s="512" t="s">
        <v>294</v>
      </c>
      <c r="F9" s="512" t="s">
        <v>295</v>
      </c>
      <c r="G9" s="513" t="s">
        <v>296</v>
      </c>
    </row>
    <row r="10" spans="1:7" ht="24.75" customHeight="1">
      <c r="A10" s="514">
        <v>1</v>
      </c>
      <c r="B10" s="515" t="str">
        <f>'PO 02'!B16</f>
        <v>ADMINISTRAÇÃO LOCAL</v>
      </c>
      <c r="C10" s="516">
        <f>'PO 02'!J16</f>
        <v>8872.64</v>
      </c>
      <c r="D10" s="516">
        <f>C10/4</f>
        <v>2218.16</v>
      </c>
      <c r="E10" s="517">
        <f>C10/4</f>
        <v>2218.16</v>
      </c>
      <c r="F10" s="517">
        <f>C10/4</f>
        <v>2218.16</v>
      </c>
      <c r="G10" s="518">
        <f>C10/4</f>
        <v>2218.16</v>
      </c>
    </row>
    <row r="11" spans="1:7" ht="24.75" customHeight="1">
      <c r="A11" s="519"/>
      <c r="B11" s="520" t="s">
        <v>297</v>
      </c>
      <c r="C11" s="521">
        <f>C10/C27</f>
        <v>0.020794913132236605</v>
      </c>
      <c r="D11" s="522">
        <f>D10/C10</f>
        <v>0.25</v>
      </c>
      <c r="E11" s="522">
        <f>E10/C10</f>
        <v>0.25</v>
      </c>
      <c r="F11" s="522">
        <f>F10/C10</f>
        <v>0.25</v>
      </c>
      <c r="G11" s="523">
        <f>G10/C10</f>
        <v>0.25</v>
      </c>
    </row>
    <row r="12" spans="1:7" ht="24.75" customHeight="1">
      <c r="A12" s="514">
        <v>2</v>
      </c>
      <c r="B12" s="515" t="str">
        <f>'PO 02'!B18</f>
        <v>SERVIÇOS PRELIMINARES</v>
      </c>
      <c r="C12" s="516">
        <f>'PO 02'!J18</f>
        <v>10230.61420356</v>
      </c>
      <c r="D12" s="516">
        <v>10230.61</v>
      </c>
      <c r="E12" s="524"/>
      <c r="F12" s="524"/>
      <c r="G12" s="525"/>
    </row>
    <row r="13" spans="1:7" ht="24.75" customHeight="1">
      <c r="A13" s="519"/>
      <c r="B13" s="520" t="s">
        <v>297</v>
      </c>
      <c r="C13" s="521">
        <f>C12/C27</f>
        <v>0.02397761361358696</v>
      </c>
      <c r="D13" s="522">
        <f>D12/C12</f>
        <v>0.9999995891194882</v>
      </c>
      <c r="E13" s="522"/>
      <c r="F13" s="522"/>
      <c r="G13" s="523"/>
    </row>
    <row r="14" spans="1:7" ht="24.75" customHeight="1">
      <c r="A14" s="514">
        <v>3</v>
      </c>
      <c r="B14" s="515" t="str">
        <f>'PO 02'!B23</f>
        <v>GRADIL COM MURETA</v>
      </c>
      <c r="C14" s="516">
        <f>'PO 02'!J23</f>
        <v>357166.039557349</v>
      </c>
      <c r="D14" s="516">
        <f>C14/3</f>
        <v>119055.34651911633</v>
      </c>
      <c r="E14" s="517">
        <f>C14/3</f>
        <v>119055.34651911633</v>
      </c>
      <c r="F14" s="517">
        <f>C14/3</f>
        <v>119055.34651911633</v>
      </c>
      <c r="G14" s="525"/>
    </row>
    <row r="15" spans="1:7" ht="24.75" customHeight="1">
      <c r="A15" s="519"/>
      <c r="B15" s="520" t="s">
        <v>297</v>
      </c>
      <c r="C15" s="521">
        <f>C14/C27</f>
        <v>0.837094344679831</v>
      </c>
      <c r="D15" s="522">
        <f>D14/C14</f>
        <v>0.3333333333333333</v>
      </c>
      <c r="E15" s="522">
        <f>E14/C14</f>
        <v>0.3333333333333333</v>
      </c>
      <c r="F15" s="522">
        <f>F14/C14</f>
        <v>0.3333333333333333</v>
      </c>
      <c r="G15" s="523"/>
    </row>
    <row r="16" spans="1:7" ht="24.75" customHeight="1">
      <c r="A16" s="514">
        <v>4</v>
      </c>
      <c r="B16" s="515" t="str">
        <f>'PO 02'!B44</f>
        <v>PORTÕES</v>
      </c>
      <c r="C16" s="516">
        <f>'PO 02'!J44</f>
        <v>32574.30741271548</v>
      </c>
      <c r="D16" s="526"/>
      <c r="E16" s="524"/>
      <c r="F16" s="517">
        <f>C16</f>
        <v>32574.30741271548</v>
      </c>
      <c r="G16" s="525"/>
    </row>
    <row r="17" spans="1:7" ht="24.75" customHeight="1">
      <c r="A17" s="519"/>
      <c r="B17" s="520" t="s">
        <v>297</v>
      </c>
      <c r="C17" s="521">
        <f>C16/C27</f>
        <v>0.07634479624893936</v>
      </c>
      <c r="D17" s="522"/>
      <c r="E17" s="522"/>
      <c r="F17" s="522">
        <f>F16/C16</f>
        <v>1</v>
      </c>
      <c r="G17" s="523"/>
    </row>
    <row r="18" spans="1:7" ht="24.75" customHeight="1">
      <c r="A18" s="514">
        <v>5</v>
      </c>
      <c r="B18" s="515" t="str">
        <f>'PO 02'!B55</f>
        <v>CALÇADA</v>
      </c>
      <c r="C18" s="516">
        <f>'PO 02'!J55</f>
        <v>11257.8899675152</v>
      </c>
      <c r="D18" s="526"/>
      <c r="E18" s="524"/>
      <c r="F18" s="517">
        <f>C18*0.7</f>
        <v>7880.52297726064</v>
      </c>
      <c r="G18" s="518">
        <f>C18*0.3</f>
        <v>3377.3669902545603</v>
      </c>
    </row>
    <row r="19" spans="1:7" ht="24.75" customHeight="1">
      <c r="A19" s="519"/>
      <c r="B19" s="520" t="s">
        <v>297</v>
      </c>
      <c r="C19" s="521">
        <f>C18/C27</f>
        <v>0.026385252182750184</v>
      </c>
      <c r="D19" s="522"/>
      <c r="E19" s="522"/>
      <c r="F19" s="522">
        <f>F18/C18</f>
        <v>0.7</v>
      </c>
      <c r="G19" s="523">
        <f>G18/C18</f>
        <v>0.3</v>
      </c>
    </row>
    <row r="20" spans="1:7" ht="24.75" customHeight="1">
      <c r="A20" s="514">
        <v>6</v>
      </c>
      <c r="B20" s="515" t="str">
        <f>'PO 02'!B66</f>
        <v>ACESSIBILIDADE</v>
      </c>
      <c r="C20" s="516">
        <f>'PO 02'!J66</f>
        <v>1019.9480957100002</v>
      </c>
      <c r="D20" s="526"/>
      <c r="E20" s="524"/>
      <c r="F20" s="524"/>
      <c r="G20" s="518">
        <f>C20</f>
        <v>1019.9480957100002</v>
      </c>
    </row>
    <row r="21" spans="1:7" ht="24.75" customHeight="1">
      <c r="A21" s="519"/>
      <c r="B21" s="520" t="s">
        <v>297</v>
      </c>
      <c r="C21" s="521">
        <f>C20/C27</f>
        <v>0.002390464624923315</v>
      </c>
      <c r="D21" s="522"/>
      <c r="E21" s="522"/>
      <c r="F21" s="522"/>
      <c r="G21" s="523">
        <f>G20/C20</f>
        <v>1</v>
      </c>
    </row>
    <row r="22" spans="1:7" ht="24.75" customHeight="1">
      <c r="A22" s="514">
        <v>7</v>
      </c>
      <c r="B22" s="515" t="str">
        <f>'PO 02'!B75</f>
        <v>ENTRADA DE ÁGUA</v>
      </c>
      <c r="C22" s="516">
        <f>'PO 02'!J75</f>
        <v>2350.691585</v>
      </c>
      <c r="D22" s="516">
        <v>2350.69</v>
      </c>
      <c r="E22" s="524"/>
      <c r="F22" s="524"/>
      <c r="G22" s="525"/>
    </row>
    <row r="23" spans="1:7" ht="24.75" customHeight="1">
      <c r="A23" s="519"/>
      <c r="B23" s="520" t="s">
        <v>297</v>
      </c>
      <c r="C23" s="521">
        <f>C22/C27</f>
        <v>0.005509344153572622</v>
      </c>
      <c r="D23" s="522">
        <f>D22/C22</f>
        <v>0.9999993257303468</v>
      </c>
      <c r="E23" s="522"/>
      <c r="F23" s="522"/>
      <c r="G23" s="523"/>
    </row>
    <row r="24" spans="1:7" ht="24.75" customHeight="1">
      <c r="A24" s="514">
        <v>8</v>
      </c>
      <c r="B24" s="515" t="str">
        <f>'PO 02'!B81</f>
        <v>LIMPEZA FINAL DE OBRA</v>
      </c>
      <c r="C24" s="516">
        <f>'PO 02'!J81</f>
        <v>3201.4476431400003</v>
      </c>
      <c r="D24" s="526"/>
      <c r="E24" s="524"/>
      <c r="F24" s="524"/>
      <c r="G24" s="518">
        <f>C24</f>
        <v>3201.4476431400003</v>
      </c>
    </row>
    <row r="25" spans="1:7" ht="24.75" customHeight="1">
      <c r="A25" s="519"/>
      <c r="B25" s="520" t="s">
        <v>297</v>
      </c>
      <c r="C25" s="521">
        <f>C24/C27</f>
        <v>0.007503271364159926</v>
      </c>
      <c r="D25" s="522"/>
      <c r="E25" s="522"/>
      <c r="F25" s="522"/>
      <c r="G25" s="523">
        <f>G24/C24</f>
        <v>1</v>
      </c>
    </row>
    <row r="26" spans="1:7" ht="4.5" customHeight="1">
      <c r="A26" s="527"/>
      <c r="B26" s="528"/>
      <c r="C26" s="528"/>
      <c r="D26" s="529"/>
      <c r="E26" s="529"/>
      <c r="F26" s="529"/>
      <c r="G26" s="529"/>
    </row>
    <row r="27" spans="1:7" ht="24.75" customHeight="1">
      <c r="A27" s="528"/>
      <c r="B27" s="530" t="s">
        <v>298</v>
      </c>
      <c r="C27" s="531">
        <f>C10+C12+C14+C16+C18+C20+C22+C24</f>
        <v>426673.57846498967</v>
      </c>
      <c r="D27" s="532"/>
      <c r="E27" s="532"/>
      <c r="F27" s="532"/>
      <c r="G27" s="532"/>
    </row>
    <row r="28" spans="1:7" ht="6" customHeight="1">
      <c r="A28" s="529"/>
      <c r="B28" s="533"/>
      <c r="C28" s="534"/>
      <c r="D28" s="532"/>
      <c r="E28" s="532"/>
      <c r="F28" s="532"/>
      <c r="G28" s="532"/>
    </row>
    <row r="29" spans="1:7" ht="24.75" customHeight="1">
      <c r="A29" s="528"/>
      <c r="B29" s="895" t="s">
        <v>299</v>
      </c>
      <c r="C29" s="896"/>
      <c r="D29" s="535">
        <f>D10+D12+D14+D22</f>
        <v>133854.80651911633</v>
      </c>
      <c r="E29" s="535">
        <f>E10+E14</f>
        <v>121273.50651911633</v>
      </c>
      <c r="F29" s="535">
        <f>F10+F14+F16+F18</f>
        <v>161728.33690909244</v>
      </c>
      <c r="G29" s="536">
        <f>G10+G18+G20+G24+0.01</f>
        <v>9816.932729104561</v>
      </c>
    </row>
    <row r="30" spans="1:7" ht="24.75" customHeight="1">
      <c r="A30" s="528"/>
      <c r="B30" s="897" t="s">
        <v>300</v>
      </c>
      <c r="C30" s="898"/>
      <c r="D30" s="537">
        <f>D29/C27</f>
        <v>0.3137171207101114</v>
      </c>
      <c r="E30" s="537">
        <f>E29/C27</f>
        <v>0.2842301765096695</v>
      </c>
      <c r="F30" s="537">
        <f>F29/C27</f>
        <v>0.379044649286534</v>
      </c>
      <c r="G30" s="538">
        <f>G29/C27</f>
        <v>0.02300806336408778</v>
      </c>
    </row>
    <row r="31" spans="1:7" ht="24.75" customHeight="1">
      <c r="A31" s="528"/>
      <c r="B31" s="897" t="s">
        <v>301</v>
      </c>
      <c r="C31" s="898"/>
      <c r="D31" s="539">
        <f>D29</f>
        <v>133854.80651911633</v>
      </c>
      <c r="E31" s="539">
        <f>D31+E29</f>
        <v>255128.31303823268</v>
      </c>
      <c r="F31" s="539">
        <f>F29+E31</f>
        <v>416856.6499473251</v>
      </c>
      <c r="G31" s="540">
        <f>F31+G29</f>
        <v>426673.58267642965</v>
      </c>
    </row>
    <row r="32" spans="1:7" ht="24.75" customHeight="1">
      <c r="A32" s="528"/>
      <c r="B32" s="899" t="s">
        <v>302</v>
      </c>
      <c r="C32" s="900"/>
      <c r="D32" s="521">
        <f>D30</f>
        <v>0.3137171207101114</v>
      </c>
      <c r="E32" s="521">
        <f>D32+E30</f>
        <v>0.5979472972197808</v>
      </c>
      <c r="F32" s="521">
        <f>F30+E32</f>
        <v>0.9769919465063148</v>
      </c>
      <c r="G32" s="541">
        <f>F32+G30</f>
        <v>1.0000000098704025</v>
      </c>
    </row>
    <row r="33" spans="1:7" ht="24.75" customHeight="1">
      <c r="A33" s="542"/>
      <c r="B33" s="542"/>
      <c r="C33" s="543"/>
      <c r="D33" s="544"/>
      <c r="E33" s="544"/>
      <c r="F33" s="544"/>
      <c r="G33" s="544"/>
    </row>
    <row r="34" spans="1:7" ht="31.5" customHeight="1">
      <c r="A34" s="901" t="s">
        <v>303</v>
      </c>
      <c r="B34" s="902"/>
      <c r="C34" s="902"/>
      <c r="D34" s="902"/>
      <c r="E34" s="902"/>
      <c r="F34" s="902"/>
      <c r="G34" s="902"/>
    </row>
    <row r="35" spans="1:7" ht="16.5">
      <c r="A35" s="545"/>
      <c r="B35" s="545"/>
      <c r="C35" s="545"/>
      <c r="D35" s="545"/>
      <c r="E35" s="545"/>
      <c r="F35" s="545"/>
      <c r="G35" s="545"/>
    </row>
    <row r="36" spans="1:7" ht="16.5">
      <c r="A36" s="545"/>
      <c r="B36" s="545"/>
      <c r="C36" s="545"/>
      <c r="D36" s="545"/>
      <c r="E36" s="545"/>
      <c r="F36" s="545"/>
      <c r="G36" s="545"/>
    </row>
    <row r="37" spans="1:7" ht="16.5">
      <c r="A37" s="903" t="s">
        <v>179</v>
      </c>
      <c r="B37" s="903"/>
      <c r="C37" s="903"/>
      <c r="D37" s="903"/>
      <c r="E37" s="903"/>
      <c r="F37" s="903"/>
      <c r="G37" s="903"/>
    </row>
    <row r="38" spans="1:7" ht="16.5">
      <c r="A38" s="545"/>
      <c r="B38" s="546"/>
      <c r="C38" s="546"/>
      <c r="D38" s="546"/>
      <c r="E38" s="546"/>
      <c r="F38" s="546"/>
      <c r="G38" s="546"/>
    </row>
    <row r="39" spans="1:7" ht="16.5">
      <c r="A39" s="545"/>
      <c r="B39" s="546"/>
      <c r="C39" s="546"/>
      <c r="D39" s="546"/>
      <c r="E39" s="546"/>
      <c r="F39" s="546"/>
      <c r="G39" s="546"/>
    </row>
    <row r="40" spans="1:7" ht="16.5">
      <c r="A40" s="545"/>
      <c r="B40" s="545"/>
      <c r="C40" s="545"/>
      <c r="D40" s="547"/>
      <c r="E40" s="547"/>
      <c r="F40" s="547"/>
      <c r="G40" s="547"/>
    </row>
    <row r="41" spans="1:7" ht="16.5">
      <c r="A41" s="545"/>
      <c r="B41" s="545"/>
      <c r="C41" s="545"/>
      <c r="D41" s="548"/>
      <c r="E41" s="549"/>
      <c r="F41" s="549"/>
      <c r="G41" s="547"/>
    </row>
    <row r="42" spans="1:7" ht="16.5">
      <c r="A42" s="545"/>
      <c r="B42" s="545"/>
      <c r="C42" s="545"/>
      <c r="D42" s="548"/>
      <c r="E42" s="549"/>
      <c r="F42" s="549"/>
      <c r="G42" s="550"/>
    </row>
    <row r="43" spans="1:7" ht="16.5">
      <c r="A43" s="545"/>
      <c r="B43" s="545"/>
      <c r="C43" s="545"/>
      <c r="D43" s="548"/>
      <c r="E43" s="549"/>
      <c r="F43" s="549"/>
      <c r="G43" s="550"/>
    </row>
    <row r="44" spans="1:7" ht="16.5">
      <c r="A44" s="545"/>
      <c r="B44" s="545"/>
      <c r="C44" s="545"/>
      <c r="D44" s="548"/>
      <c r="E44" s="548"/>
      <c r="F44" s="532"/>
      <c r="G44" s="550"/>
    </row>
    <row r="45" spans="1:7" ht="16.5">
      <c r="A45" s="506"/>
      <c r="B45" s="506"/>
      <c r="C45" s="506"/>
      <c r="D45" s="506"/>
      <c r="E45" s="506"/>
      <c r="F45" s="506"/>
      <c r="G45" s="506"/>
    </row>
    <row r="46" spans="1:7" ht="16.5">
      <c r="A46" s="506"/>
      <c r="B46" s="506"/>
      <c r="C46" s="506"/>
      <c r="D46" s="506"/>
      <c r="E46" s="506"/>
      <c r="F46" s="506"/>
      <c r="G46" s="506"/>
    </row>
  </sheetData>
  <sheetProtection/>
  <mergeCells count="8">
    <mergeCell ref="A34:G34"/>
    <mergeCell ref="A37:G37"/>
    <mergeCell ref="A3:G3"/>
    <mergeCell ref="D8:G8"/>
    <mergeCell ref="B29:C29"/>
    <mergeCell ref="B30:C30"/>
    <mergeCell ref="B31:C31"/>
    <mergeCell ref="B32:C32"/>
  </mergeCells>
  <printOptions horizontalCentered="1"/>
  <pageMargins left="0.7513888888888889" right="0.7513888888888889" top="0.2125" bottom="0.015277777777777777" header="0.5" footer="0.5"/>
  <pageSetup horizontalDpi="600" verticalDpi="600" orientation="landscape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8"/>
  <sheetViews>
    <sheetView workbookViewId="0" topLeftCell="A36">
      <selection activeCell="A8" sqref="A8"/>
    </sheetView>
  </sheetViews>
  <sheetFormatPr defaultColWidth="9.140625" defaultRowHeight="12.75"/>
  <cols>
    <col min="1" max="1" width="9.140625" style="6" customWidth="1"/>
    <col min="2" max="2" width="9.140625" style="1" customWidth="1"/>
    <col min="3" max="3" width="13.00390625" style="1" customWidth="1"/>
    <col min="4" max="4" width="57.57421875" style="1" customWidth="1"/>
    <col min="5" max="5" width="12.8515625" style="1" customWidth="1"/>
    <col min="6" max="6" width="14.57421875" style="1" customWidth="1"/>
    <col min="7" max="7" width="8.7109375" style="1" customWidth="1"/>
    <col min="8" max="8" width="9.8515625" style="1" customWidth="1"/>
    <col min="9" max="9" width="10.8515625" style="1" customWidth="1"/>
    <col min="10" max="10" width="9.28125" style="1" customWidth="1"/>
    <col min="11" max="11" width="10.00390625" style="7" customWidth="1"/>
    <col min="12" max="16384" width="9.140625" style="1" customWidth="1"/>
  </cols>
  <sheetData>
    <row r="1" spans="1:14" ht="23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134"/>
      <c r="L1" s="9"/>
      <c r="M1" s="9"/>
      <c r="N1" s="9"/>
    </row>
    <row r="2" spans="1:14" ht="60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34"/>
      <c r="L2" s="9"/>
      <c r="M2" s="9"/>
      <c r="N2" s="9"/>
    </row>
    <row r="3" spans="1:14" ht="28.5" customHeight="1">
      <c r="A3" s="904" t="s">
        <v>195</v>
      </c>
      <c r="B3" s="904"/>
      <c r="C3" s="904"/>
      <c r="D3" s="904"/>
      <c r="E3" s="904"/>
      <c r="F3" s="904"/>
      <c r="G3" s="904"/>
      <c r="H3" s="904"/>
      <c r="I3" s="904"/>
      <c r="J3" s="904"/>
      <c r="K3" s="905"/>
      <c r="L3" s="9"/>
      <c r="M3" s="9"/>
      <c r="N3" s="9"/>
    </row>
    <row r="4" spans="1:14" ht="15.75">
      <c r="A4" s="8"/>
      <c r="B4" s="10"/>
      <c r="C4" s="10"/>
      <c r="D4" s="10"/>
      <c r="E4" s="10"/>
      <c r="F4" s="10"/>
      <c r="G4" s="10"/>
      <c r="H4" s="10"/>
      <c r="I4" s="10"/>
      <c r="J4" s="10"/>
      <c r="K4" s="135"/>
      <c r="L4" s="9"/>
      <c r="M4" s="9"/>
      <c r="N4" s="9"/>
    </row>
    <row r="5" spans="1:14" ht="15.75">
      <c r="A5" s="906" t="s">
        <v>288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"/>
      <c r="M5" s="9"/>
      <c r="N5" s="9"/>
    </row>
    <row r="6" spans="1:14" ht="27" customHeight="1">
      <c r="A6" s="907" t="s">
        <v>289</v>
      </c>
      <c r="B6" s="907"/>
      <c r="C6" s="907"/>
      <c r="D6" s="907"/>
      <c r="E6" s="907"/>
      <c r="F6" s="907"/>
      <c r="G6" s="907"/>
      <c r="H6" s="907"/>
      <c r="I6" s="907"/>
      <c r="J6" s="907"/>
      <c r="K6" s="907"/>
      <c r="L6" s="9"/>
      <c r="M6" s="9"/>
      <c r="N6" s="9"/>
    </row>
    <row r="7" spans="1:14" ht="15.75">
      <c r="A7" s="8"/>
      <c r="B7" s="9"/>
      <c r="C7" s="9"/>
      <c r="D7" s="9"/>
      <c r="E7" s="9"/>
      <c r="F7" s="9"/>
      <c r="G7" s="9"/>
      <c r="H7" s="9"/>
      <c r="I7" s="9"/>
      <c r="J7" s="9"/>
      <c r="K7" s="134"/>
      <c r="L7" s="9"/>
      <c r="M7" s="9"/>
      <c r="N7" s="9"/>
    </row>
    <row r="8" spans="1:14" ht="15.75">
      <c r="A8" s="11">
        <v>1</v>
      </c>
      <c r="B8" s="908" t="s">
        <v>23</v>
      </c>
      <c r="C8" s="909"/>
      <c r="D8" s="909"/>
      <c r="E8" s="909"/>
      <c r="F8" s="909"/>
      <c r="G8" s="909"/>
      <c r="H8" s="909"/>
      <c r="I8" s="909"/>
      <c r="J8" s="909"/>
      <c r="K8" s="910"/>
      <c r="L8" s="9"/>
      <c r="M8" s="9"/>
      <c r="N8" s="9"/>
    </row>
    <row r="9" spans="1:14" ht="31.5">
      <c r="A9" s="12" t="s">
        <v>24</v>
      </c>
      <c r="B9" s="13" t="s">
        <v>3</v>
      </c>
      <c r="C9" s="14">
        <v>90778</v>
      </c>
      <c r="D9" s="15" t="s">
        <v>198</v>
      </c>
      <c r="E9" s="13" t="s">
        <v>27</v>
      </c>
      <c r="F9" s="16" t="s">
        <v>18</v>
      </c>
      <c r="G9" s="16" t="s">
        <v>199</v>
      </c>
      <c r="H9" s="16" t="s">
        <v>25</v>
      </c>
      <c r="I9" s="16" t="s">
        <v>200</v>
      </c>
      <c r="J9" s="16" t="s">
        <v>201</v>
      </c>
      <c r="K9" s="136" t="s">
        <v>202</v>
      </c>
      <c r="L9" s="9"/>
      <c r="M9" s="9"/>
      <c r="N9" s="9"/>
    </row>
    <row r="10" spans="1:14" ht="15.75">
      <c r="A10" s="17"/>
      <c r="B10" s="18"/>
      <c r="C10" s="18"/>
      <c r="D10" s="19" t="s">
        <v>203</v>
      </c>
      <c r="E10" s="20" t="s">
        <v>204</v>
      </c>
      <c r="F10" s="21">
        <v>32</v>
      </c>
      <c r="G10" s="22"/>
      <c r="H10" s="22"/>
      <c r="I10" s="22"/>
      <c r="J10" s="21"/>
      <c r="K10" s="137">
        <f>F10</f>
        <v>32</v>
      </c>
      <c r="L10" s="9"/>
      <c r="M10" s="9"/>
      <c r="N10" s="9"/>
    </row>
    <row r="11" spans="1:14" ht="15.75">
      <c r="A11" s="23"/>
      <c r="B11" s="24"/>
      <c r="C11" s="25"/>
      <c r="D11" s="26"/>
      <c r="E11" s="24"/>
      <c r="F11" s="27"/>
      <c r="G11" s="28"/>
      <c r="H11" s="28"/>
      <c r="I11" s="28"/>
      <c r="J11" s="28"/>
      <c r="K11" s="138">
        <f>K10</f>
        <v>32</v>
      </c>
      <c r="L11" s="9"/>
      <c r="M11" s="9"/>
      <c r="N11" s="9"/>
    </row>
    <row r="12" spans="1:14" ht="31.5">
      <c r="A12" s="12" t="s">
        <v>206</v>
      </c>
      <c r="B12" s="29" t="s">
        <v>3</v>
      </c>
      <c r="C12" s="30">
        <v>90776</v>
      </c>
      <c r="D12" s="31" t="s">
        <v>207</v>
      </c>
      <c r="E12" s="29" t="s">
        <v>27</v>
      </c>
      <c r="F12" s="32" t="s">
        <v>18</v>
      </c>
      <c r="G12" s="32" t="s">
        <v>199</v>
      </c>
      <c r="H12" s="32" t="s">
        <v>25</v>
      </c>
      <c r="I12" s="32" t="s">
        <v>200</v>
      </c>
      <c r="J12" s="32" t="s">
        <v>201</v>
      </c>
      <c r="K12" s="139" t="s">
        <v>202</v>
      </c>
      <c r="L12" s="9"/>
      <c r="M12" s="9"/>
      <c r="N12" s="9"/>
    </row>
    <row r="13" spans="1:14" ht="15.75">
      <c r="A13" s="33"/>
      <c r="B13" s="20"/>
      <c r="C13" s="34"/>
      <c r="D13" s="19" t="s">
        <v>208</v>
      </c>
      <c r="E13" s="20" t="s">
        <v>204</v>
      </c>
      <c r="F13" s="21">
        <v>160</v>
      </c>
      <c r="G13" s="22"/>
      <c r="H13" s="22"/>
      <c r="I13" s="22"/>
      <c r="J13" s="21"/>
      <c r="K13" s="137">
        <f>F13</f>
        <v>160</v>
      </c>
      <c r="L13" s="9"/>
      <c r="M13" s="9"/>
      <c r="N13" s="9"/>
    </row>
    <row r="14" spans="1:14" ht="15.75">
      <c r="A14" s="23"/>
      <c r="B14" s="24"/>
      <c r="C14" s="25"/>
      <c r="D14" s="26"/>
      <c r="E14" s="24"/>
      <c r="F14" s="27"/>
      <c r="G14" s="28"/>
      <c r="H14" s="28"/>
      <c r="I14" s="28"/>
      <c r="J14" s="28"/>
      <c r="K14" s="138">
        <f>K13</f>
        <v>160</v>
      </c>
      <c r="L14" s="9"/>
      <c r="M14" s="9"/>
      <c r="N14" s="9"/>
    </row>
    <row r="15" spans="1:14" ht="15.75">
      <c r="A15" s="11">
        <v>2</v>
      </c>
      <c r="B15" s="908" t="s">
        <v>29</v>
      </c>
      <c r="C15" s="909"/>
      <c r="D15" s="909"/>
      <c r="E15" s="909"/>
      <c r="F15" s="909"/>
      <c r="G15" s="909"/>
      <c r="H15" s="909"/>
      <c r="I15" s="909"/>
      <c r="J15" s="909"/>
      <c r="K15" s="910"/>
      <c r="L15" s="9"/>
      <c r="M15" s="9"/>
      <c r="N15" s="9"/>
    </row>
    <row r="16" spans="1:14" ht="15.75">
      <c r="A16" s="12" t="s">
        <v>30</v>
      </c>
      <c r="B16" s="35" t="s">
        <v>32</v>
      </c>
      <c r="C16" s="30" t="s">
        <v>31</v>
      </c>
      <c r="D16" s="36" t="s">
        <v>33</v>
      </c>
      <c r="E16" s="13" t="s">
        <v>34</v>
      </c>
      <c r="F16" s="37" t="s">
        <v>18</v>
      </c>
      <c r="G16" s="37" t="s">
        <v>199</v>
      </c>
      <c r="H16" s="37" t="s">
        <v>25</v>
      </c>
      <c r="I16" s="37" t="s">
        <v>200</v>
      </c>
      <c r="J16" s="37" t="s">
        <v>201</v>
      </c>
      <c r="K16" s="140" t="s">
        <v>202</v>
      </c>
      <c r="L16" s="9"/>
      <c r="M16" s="9"/>
      <c r="N16" s="9"/>
    </row>
    <row r="17" spans="1:14" ht="15.75">
      <c r="A17" s="38"/>
      <c r="B17" s="39"/>
      <c r="C17" s="40"/>
      <c r="D17" s="41" t="s">
        <v>209</v>
      </c>
      <c r="E17" s="42"/>
      <c r="F17" s="21"/>
      <c r="G17" s="21">
        <v>1</v>
      </c>
      <c r="H17" s="43">
        <v>160.86</v>
      </c>
      <c r="I17" s="21"/>
      <c r="J17" s="21"/>
      <c r="K17" s="137">
        <f>G17*H17</f>
        <v>160.86</v>
      </c>
      <c r="L17" s="9"/>
      <c r="M17" s="9"/>
      <c r="N17" s="9"/>
    </row>
    <row r="18" spans="1:14" ht="15.75">
      <c r="A18" s="44"/>
      <c r="B18" s="45"/>
      <c r="C18" s="46"/>
      <c r="D18" s="47"/>
      <c r="E18" s="24"/>
      <c r="F18" s="28"/>
      <c r="G18" s="28"/>
      <c r="H18" s="28"/>
      <c r="I18" s="28"/>
      <c r="J18" s="28"/>
      <c r="K18" s="138">
        <f>SUM(K17)</f>
        <v>160.86</v>
      </c>
      <c r="L18" s="9"/>
      <c r="M18" s="9"/>
      <c r="N18" s="9"/>
    </row>
    <row r="19" spans="1:14" ht="31.5">
      <c r="A19" s="12" t="s">
        <v>35</v>
      </c>
      <c r="B19" s="29" t="s">
        <v>32</v>
      </c>
      <c r="C19" s="30" t="s">
        <v>36</v>
      </c>
      <c r="D19" s="48" t="s">
        <v>37</v>
      </c>
      <c r="E19" s="29" t="s">
        <v>38</v>
      </c>
      <c r="F19" s="49" t="s">
        <v>18</v>
      </c>
      <c r="G19" s="49" t="s">
        <v>199</v>
      </c>
      <c r="H19" s="49" t="s">
        <v>25</v>
      </c>
      <c r="I19" s="49" t="s">
        <v>200</v>
      </c>
      <c r="J19" s="49" t="s">
        <v>201</v>
      </c>
      <c r="K19" s="141" t="s">
        <v>202</v>
      </c>
      <c r="L19" s="9"/>
      <c r="M19" s="9"/>
      <c r="N19" s="9"/>
    </row>
    <row r="20" spans="1:14" ht="15.75">
      <c r="A20" s="17"/>
      <c r="B20" s="50"/>
      <c r="C20" s="50"/>
      <c r="D20" s="51" t="s">
        <v>210</v>
      </c>
      <c r="E20" s="50"/>
      <c r="F20" s="21"/>
      <c r="G20" s="52"/>
      <c r="H20" s="52">
        <v>2.4</v>
      </c>
      <c r="I20" s="52">
        <v>1.2</v>
      </c>
      <c r="J20" s="52"/>
      <c r="K20" s="137">
        <f>H20*I20</f>
        <v>2.88</v>
      </c>
      <c r="L20" s="9"/>
      <c r="M20" s="9"/>
      <c r="N20" s="9"/>
    </row>
    <row r="21" spans="1:14" ht="15.75">
      <c r="A21" s="53"/>
      <c r="B21" s="54"/>
      <c r="C21" s="54"/>
      <c r="D21" s="55"/>
      <c r="E21" s="54"/>
      <c r="F21" s="56"/>
      <c r="G21" s="56"/>
      <c r="H21" s="56"/>
      <c r="I21" s="56"/>
      <c r="J21" s="56"/>
      <c r="K21" s="138">
        <f>K20</f>
        <v>2.88</v>
      </c>
      <c r="L21" s="9"/>
      <c r="M21" s="9"/>
      <c r="N21" s="9"/>
    </row>
    <row r="22" spans="1:14" ht="31.5">
      <c r="A22" s="12" t="s">
        <v>39</v>
      </c>
      <c r="B22" s="29" t="s">
        <v>32</v>
      </c>
      <c r="C22" s="30" t="s">
        <v>40</v>
      </c>
      <c r="D22" s="57" t="s">
        <v>41</v>
      </c>
      <c r="E22" s="29" t="s">
        <v>42</v>
      </c>
      <c r="F22" s="49" t="s">
        <v>18</v>
      </c>
      <c r="G22" s="49" t="s">
        <v>199</v>
      </c>
      <c r="H22" s="49" t="s">
        <v>25</v>
      </c>
      <c r="I22" s="49" t="s">
        <v>200</v>
      </c>
      <c r="J22" s="49" t="s">
        <v>201</v>
      </c>
      <c r="K22" s="141" t="s">
        <v>202</v>
      </c>
      <c r="L22" s="9"/>
      <c r="M22" s="9"/>
      <c r="N22" s="9"/>
    </row>
    <row r="23" spans="1:14" ht="15.75">
      <c r="A23" s="38"/>
      <c r="B23" s="50"/>
      <c r="C23" s="50"/>
      <c r="D23" s="51" t="s">
        <v>211</v>
      </c>
      <c r="E23" s="50"/>
      <c r="F23" s="52">
        <v>1</v>
      </c>
      <c r="G23" s="52"/>
      <c r="H23" s="52"/>
      <c r="I23" s="52"/>
      <c r="J23" s="52">
        <v>4</v>
      </c>
      <c r="K23" s="137">
        <f>F23*J23</f>
        <v>4</v>
      </c>
      <c r="L23" s="9"/>
      <c r="M23" s="9"/>
      <c r="N23" s="9"/>
    </row>
    <row r="24" spans="1:14" ht="15.75">
      <c r="A24" s="44"/>
      <c r="B24" s="54"/>
      <c r="C24" s="54"/>
      <c r="D24" s="55"/>
      <c r="E24" s="54"/>
      <c r="F24" s="56"/>
      <c r="G24" s="56"/>
      <c r="H24" s="56"/>
      <c r="I24" s="56"/>
      <c r="J24" s="56"/>
      <c r="K24" s="138">
        <f>K23</f>
        <v>4</v>
      </c>
      <c r="L24" s="9"/>
      <c r="M24" s="9"/>
      <c r="N24" s="9"/>
    </row>
    <row r="25" spans="1:14" ht="47.25">
      <c r="A25" s="58" t="s">
        <v>43</v>
      </c>
      <c r="B25" s="58" t="s">
        <v>32</v>
      </c>
      <c r="C25" s="58" t="s">
        <v>44</v>
      </c>
      <c r="D25" s="57" t="s">
        <v>45</v>
      </c>
      <c r="E25" s="29" t="s">
        <v>42</v>
      </c>
      <c r="F25" s="49" t="s">
        <v>18</v>
      </c>
      <c r="G25" s="49" t="s">
        <v>199</v>
      </c>
      <c r="H25" s="49" t="s">
        <v>25</v>
      </c>
      <c r="I25" s="49" t="s">
        <v>200</v>
      </c>
      <c r="J25" s="49" t="s">
        <v>201</v>
      </c>
      <c r="K25" s="141" t="s">
        <v>202</v>
      </c>
      <c r="L25" s="9"/>
      <c r="M25" s="9"/>
      <c r="N25" s="9"/>
    </row>
    <row r="26" spans="1:14" ht="15.75">
      <c r="A26" s="38"/>
      <c r="B26" s="50"/>
      <c r="C26" s="50"/>
      <c r="D26" s="51" t="s">
        <v>213</v>
      </c>
      <c r="E26" s="50"/>
      <c r="F26" s="52">
        <v>1</v>
      </c>
      <c r="G26" s="52"/>
      <c r="H26" s="52"/>
      <c r="I26" s="52"/>
      <c r="J26" s="52">
        <v>4</v>
      </c>
      <c r="K26" s="137">
        <f>F26*J26</f>
        <v>4</v>
      </c>
      <c r="L26" s="9"/>
      <c r="M26" s="9"/>
      <c r="N26" s="9"/>
    </row>
    <row r="27" spans="1:14" ht="15.75">
      <c r="A27" s="44"/>
      <c r="B27" s="54"/>
      <c r="C27" s="54"/>
      <c r="D27" s="55"/>
      <c r="E27" s="54"/>
      <c r="F27" s="56"/>
      <c r="G27" s="56"/>
      <c r="H27" s="56"/>
      <c r="I27" s="56"/>
      <c r="J27" s="56"/>
      <c r="K27" s="138">
        <f>K26</f>
        <v>4</v>
      </c>
      <c r="L27" s="9"/>
      <c r="M27" s="9"/>
      <c r="N27" s="9"/>
    </row>
    <row r="28" spans="1:14" ht="15.75">
      <c r="A28" s="59">
        <v>3</v>
      </c>
      <c r="B28" s="911" t="s">
        <v>46</v>
      </c>
      <c r="C28" s="912"/>
      <c r="D28" s="912"/>
      <c r="E28" s="912"/>
      <c r="F28" s="912"/>
      <c r="G28" s="912"/>
      <c r="H28" s="912"/>
      <c r="I28" s="912"/>
      <c r="J28" s="912"/>
      <c r="K28" s="913"/>
      <c r="L28" s="9"/>
      <c r="M28" s="9"/>
      <c r="N28" s="9"/>
    </row>
    <row r="29" spans="1:14" ht="31.5">
      <c r="A29" s="60" t="s">
        <v>47</v>
      </c>
      <c r="B29" s="58" t="s">
        <v>32</v>
      </c>
      <c r="C29" s="58" t="s">
        <v>48</v>
      </c>
      <c r="D29" s="57" t="s">
        <v>49</v>
      </c>
      <c r="E29" s="29" t="s">
        <v>34</v>
      </c>
      <c r="F29" s="49" t="s">
        <v>18</v>
      </c>
      <c r="G29" s="49" t="s">
        <v>199</v>
      </c>
      <c r="H29" s="49" t="s">
        <v>25</v>
      </c>
      <c r="I29" s="49" t="s">
        <v>200</v>
      </c>
      <c r="J29" s="49" t="s">
        <v>201</v>
      </c>
      <c r="K29" s="141" t="s">
        <v>202</v>
      </c>
      <c r="L29" s="9"/>
      <c r="M29" s="9"/>
      <c r="N29" s="9"/>
    </row>
    <row r="30" spans="1:14" ht="15.75">
      <c r="A30" s="61"/>
      <c r="B30" s="62"/>
      <c r="C30" s="62"/>
      <c r="D30" s="63" t="s">
        <v>214</v>
      </c>
      <c r="E30" s="64"/>
      <c r="F30" s="65"/>
      <c r="G30" s="65"/>
      <c r="H30" s="66">
        <v>5.3</v>
      </c>
      <c r="I30" s="65"/>
      <c r="J30" s="142">
        <v>2</v>
      </c>
      <c r="K30" s="137">
        <f>H30*J30</f>
        <v>10.6</v>
      </c>
      <c r="L30" s="9"/>
      <c r="M30" s="9"/>
      <c r="N30" s="9"/>
    </row>
    <row r="31" spans="1:14" ht="15.75">
      <c r="A31" s="61"/>
      <c r="B31" s="62"/>
      <c r="C31" s="62"/>
      <c r="D31" s="63" t="s">
        <v>215</v>
      </c>
      <c r="E31" s="64"/>
      <c r="F31" s="65"/>
      <c r="G31" s="65"/>
      <c r="H31" s="66">
        <v>6.7</v>
      </c>
      <c r="I31" s="65"/>
      <c r="J31" s="142">
        <v>2</v>
      </c>
      <c r="K31" s="137">
        <f>H31*J31</f>
        <v>13.4</v>
      </c>
      <c r="L31" s="9"/>
      <c r="M31" s="9"/>
      <c r="N31" s="9"/>
    </row>
    <row r="32" spans="1:14" ht="15.75">
      <c r="A32" s="67"/>
      <c r="B32" s="68"/>
      <c r="C32" s="68"/>
      <c r="D32" s="69"/>
      <c r="E32" s="69"/>
      <c r="F32" s="70"/>
      <c r="G32" s="70"/>
      <c r="H32" s="70"/>
      <c r="I32" s="70"/>
      <c r="J32" s="70"/>
      <c r="K32" s="143">
        <f>SUM(K30:K31)</f>
        <v>24</v>
      </c>
      <c r="L32" s="9"/>
      <c r="M32" s="9"/>
      <c r="N32" s="9"/>
    </row>
    <row r="33" spans="1:14" ht="15.75">
      <c r="A33" s="60" t="s">
        <v>50</v>
      </c>
      <c r="B33" s="29" t="s">
        <v>32</v>
      </c>
      <c r="C33" s="30" t="s">
        <v>51</v>
      </c>
      <c r="D33" s="71" t="s">
        <v>52</v>
      </c>
      <c r="E33" s="72" t="s">
        <v>53</v>
      </c>
      <c r="F33" s="73" t="s">
        <v>18</v>
      </c>
      <c r="G33" s="73" t="s">
        <v>199</v>
      </c>
      <c r="H33" s="73" t="s">
        <v>25</v>
      </c>
      <c r="I33" s="73" t="s">
        <v>200</v>
      </c>
      <c r="J33" s="73" t="s">
        <v>201</v>
      </c>
      <c r="K33" s="144" t="s">
        <v>202</v>
      </c>
      <c r="L33" s="9"/>
      <c r="M33" s="9"/>
      <c r="N33" s="9"/>
    </row>
    <row r="34" spans="1:14" ht="15.75">
      <c r="A34" s="74"/>
      <c r="B34" s="75"/>
      <c r="C34" s="76"/>
      <c r="D34" s="77" t="s">
        <v>216</v>
      </c>
      <c r="E34" s="78"/>
      <c r="F34" s="79"/>
      <c r="G34" s="66">
        <v>0.26</v>
      </c>
      <c r="H34" s="66">
        <v>5.1</v>
      </c>
      <c r="I34" s="66">
        <v>0.06</v>
      </c>
      <c r="J34" s="79"/>
      <c r="K34" s="145">
        <f>G34*H34*I34</f>
        <v>0.07955999999999999</v>
      </c>
      <c r="L34" s="9"/>
      <c r="M34" s="9"/>
      <c r="N34" s="9"/>
    </row>
    <row r="35" spans="1:14" ht="15.75">
      <c r="A35" s="74"/>
      <c r="B35" s="75"/>
      <c r="C35" s="76"/>
      <c r="D35" s="77" t="s">
        <v>217</v>
      </c>
      <c r="E35" s="78"/>
      <c r="F35" s="79"/>
      <c r="G35" s="66">
        <v>0.26</v>
      </c>
      <c r="H35" s="66">
        <v>6.7</v>
      </c>
      <c r="I35" s="66">
        <v>0.06</v>
      </c>
      <c r="J35" s="79"/>
      <c r="K35" s="145">
        <f>G35*H35*I35</f>
        <v>0.10452000000000002</v>
      </c>
      <c r="L35" s="9"/>
      <c r="M35" s="9"/>
      <c r="N35" s="9"/>
    </row>
    <row r="36" spans="1:14" ht="15.75">
      <c r="A36" s="80"/>
      <c r="B36" s="81"/>
      <c r="C36" s="82"/>
      <c r="D36" s="77" t="s">
        <v>218</v>
      </c>
      <c r="E36" s="83"/>
      <c r="F36" s="84"/>
      <c r="G36" s="85">
        <v>0.26</v>
      </c>
      <c r="H36" s="85">
        <v>0.2</v>
      </c>
      <c r="I36" s="85">
        <v>0.15</v>
      </c>
      <c r="J36" s="84"/>
      <c r="K36" s="145">
        <f>G36*H36*I36</f>
        <v>0.0078000000000000005</v>
      </c>
      <c r="L36" s="9"/>
      <c r="M36" s="9"/>
      <c r="N36" s="9"/>
    </row>
    <row r="37" spans="1:14" ht="15.75">
      <c r="A37" s="86"/>
      <c r="B37" s="87"/>
      <c r="C37" s="88"/>
      <c r="D37" s="89"/>
      <c r="E37" s="90"/>
      <c r="F37" s="91"/>
      <c r="G37" s="91"/>
      <c r="H37" s="91"/>
      <c r="I37" s="91"/>
      <c r="J37" s="91"/>
      <c r="K37" s="146">
        <f>SUM(K34:K36)</f>
        <v>0.19188000000000002</v>
      </c>
      <c r="L37" s="9"/>
      <c r="M37" s="9"/>
      <c r="N37" s="9"/>
    </row>
    <row r="38" spans="1:14" ht="31.5">
      <c r="A38" s="60" t="s">
        <v>54</v>
      </c>
      <c r="B38" s="29" t="s">
        <v>32</v>
      </c>
      <c r="C38" s="30" t="s">
        <v>55</v>
      </c>
      <c r="D38" s="71" t="s">
        <v>56</v>
      </c>
      <c r="E38" s="72" t="s">
        <v>53</v>
      </c>
      <c r="F38" s="73" t="s">
        <v>18</v>
      </c>
      <c r="G38" s="73" t="s">
        <v>199</v>
      </c>
      <c r="H38" s="73" t="s">
        <v>25</v>
      </c>
      <c r="I38" s="73" t="s">
        <v>200</v>
      </c>
      <c r="J38" s="73" t="s">
        <v>201</v>
      </c>
      <c r="K38" s="144" t="s">
        <v>202</v>
      </c>
      <c r="L38" s="9"/>
      <c r="M38" s="9"/>
      <c r="N38" s="9"/>
    </row>
    <row r="39" spans="1:14" ht="15.75">
      <c r="A39" s="74"/>
      <c r="B39" s="75"/>
      <c r="C39" s="75"/>
      <c r="D39" s="92" t="s">
        <v>219</v>
      </c>
      <c r="E39" s="78"/>
      <c r="F39" s="93"/>
      <c r="G39" s="94">
        <v>0.0314</v>
      </c>
      <c r="H39" s="95">
        <v>3</v>
      </c>
      <c r="I39" s="79"/>
      <c r="J39" s="79">
        <v>75</v>
      </c>
      <c r="K39" s="145">
        <f>G39*H39*J39</f>
        <v>7.0649999999999995</v>
      </c>
      <c r="L39" s="9"/>
      <c r="M39" s="9"/>
      <c r="N39" s="9"/>
    </row>
    <row r="40" spans="1:14" ht="15.75">
      <c r="A40" s="86"/>
      <c r="B40" s="87"/>
      <c r="C40" s="88"/>
      <c r="D40" s="89"/>
      <c r="E40" s="90"/>
      <c r="F40" s="91"/>
      <c r="G40" s="91"/>
      <c r="H40" s="91"/>
      <c r="I40" s="91"/>
      <c r="J40" s="91"/>
      <c r="K40" s="146">
        <f>K39</f>
        <v>7.0649999999999995</v>
      </c>
      <c r="L40" s="9"/>
      <c r="M40" s="9"/>
      <c r="N40" s="9"/>
    </row>
    <row r="41" spans="1:14" ht="47.25">
      <c r="A41" s="60" t="s">
        <v>57</v>
      </c>
      <c r="B41" s="58" t="s">
        <v>32</v>
      </c>
      <c r="C41" s="58" t="s">
        <v>58</v>
      </c>
      <c r="D41" s="71" t="s">
        <v>304</v>
      </c>
      <c r="E41" s="72" t="s">
        <v>53</v>
      </c>
      <c r="F41" s="73" t="s">
        <v>18</v>
      </c>
      <c r="G41" s="73" t="s">
        <v>199</v>
      </c>
      <c r="H41" s="73" t="s">
        <v>25</v>
      </c>
      <c r="I41" s="73" t="s">
        <v>200</v>
      </c>
      <c r="J41" s="73" t="s">
        <v>201</v>
      </c>
      <c r="K41" s="144" t="s">
        <v>202</v>
      </c>
      <c r="L41" s="9"/>
      <c r="M41" s="9"/>
      <c r="N41" s="9"/>
    </row>
    <row r="42" spans="1:14" ht="15.75">
      <c r="A42" s="74"/>
      <c r="B42" s="75"/>
      <c r="C42" s="76"/>
      <c r="D42" s="77" t="s">
        <v>216</v>
      </c>
      <c r="E42" s="78"/>
      <c r="F42" s="79"/>
      <c r="G42" s="66">
        <v>0.26</v>
      </c>
      <c r="H42" s="66">
        <v>5.1</v>
      </c>
      <c r="I42" s="66">
        <v>0.06</v>
      </c>
      <c r="J42" s="79"/>
      <c r="K42" s="145">
        <f>G42*H42*I42</f>
        <v>0.07955999999999999</v>
      </c>
      <c r="L42" s="9"/>
      <c r="M42" s="9"/>
      <c r="N42" s="9"/>
    </row>
    <row r="43" spans="1:14" ht="15.75">
      <c r="A43" s="74"/>
      <c r="B43" s="75"/>
      <c r="C43" s="76"/>
      <c r="D43" s="77" t="s">
        <v>217</v>
      </c>
      <c r="E43" s="78"/>
      <c r="F43" s="79"/>
      <c r="G43" s="66">
        <v>0.26</v>
      </c>
      <c r="H43" s="66">
        <v>6.7</v>
      </c>
      <c r="I43" s="66">
        <v>0.06</v>
      </c>
      <c r="J43" s="79"/>
      <c r="K43" s="145">
        <f>G43*H43*I43</f>
        <v>0.10452000000000002</v>
      </c>
      <c r="L43" s="9"/>
      <c r="M43" s="9"/>
      <c r="N43" s="9"/>
    </row>
    <row r="44" spans="1:14" ht="15.75">
      <c r="A44" s="74"/>
      <c r="B44" s="75"/>
      <c r="C44" s="76"/>
      <c r="D44" s="77" t="s">
        <v>218</v>
      </c>
      <c r="E44" s="78"/>
      <c r="F44" s="79"/>
      <c r="G44" s="85">
        <v>0.26</v>
      </c>
      <c r="H44" s="85">
        <v>0.2</v>
      </c>
      <c r="I44" s="85">
        <v>0.15</v>
      </c>
      <c r="J44" s="79"/>
      <c r="K44" s="145"/>
      <c r="L44" s="9"/>
      <c r="M44" s="9"/>
      <c r="N44" s="9"/>
    </row>
    <row r="45" spans="1:14" ht="15.75">
      <c r="A45" s="74"/>
      <c r="B45" s="75"/>
      <c r="C45" s="76"/>
      <c r="D45" s="92" t="s">
        <v>221</v>
      </c>
      <c r="E45" s="78"/>
      <c r="F45" s="93"/>
      <c r="G45" s="95">
        <v>0.0314</v>
      </c>
      <c r="H45" s="95">
        <v>3</v>
      </c>
      <c r="I45" s="79"/>
      <c r="J45" s="79">
        <v>75</v>
      </c>
      <c r="K45" s="145">
        <f>G45*H45*J45</f>
        <v>7.0649999999999995</v>
      </c>
      <c r="L45" s="9"/>
      <c r="M45" s="9"/>
      <c r="N45" s="9"/>
    </row>
    <row r="46" spans="1:14" ht="15.75">
      <c r="A46" s="80"/>
      <c r="B46" s="81"/>
      <c r="C46" s="82"/>
      <c r="D46" s="92" t="s">
        <v>222</v>
      </c>
      <c r="E46" s="83"/>
      <c r="F46" s="96"/>
      <c r="G46" s="97">
        <v>0.2</v>
      </c>
      <c r="H46" s="97">
        <f>160.86-6.6</f>
        <v>154.26000000000002</v>
      </c>
      <c r="I46" s="84">
        <v>0.2</v>
      </c>
      <c r="J46" s="84"/>
      <c r="K46" s="147">
        <f>G46*H46*I46</f>
        <v>6.170400000000001</v>
      </c>
      <c r="L46" s="9"/>
      <c r="M46" s="9"/>
      <c r="N46" s="9"/>
    </row>
    <row r="47" spans="1:14" ht="15.75">
      <c r="A47" s="86"/>
      <c r="B47" s="87"/>
      <c r="C47" s="87"/>
      <c r="D47" s="89"/>
      <c r="E47" s="90"/>
      <c r="F47" s="91"/>
      <c r="G47" s="91"/>
      <c r="H47" s="91"/>
      <c r="I47" s="91"/>
      <c r="J47" s="91"/>
      <c r="K47" s="146">
        <f>SUM(K42:K46)</f>
        <v>13.41948</v>
      </c>
      <c r="L47" s="9"/>
      <c r="M47" s="9"/>
      <c r="N47" s="9"/>
    </row>
    <row r="48" spans="1:14" ht="31.5">
      <c r="A48" s="60" t="s">
        <v>62</v>
      </c>
      <c r="B48" s="98" t="s">
        <v>11</v>
      </c>
      <c r="C48" s="58" t="s">
        <v>63</v>
      </c>
      <c r="D48" s="57" t="s">
        <v>64</v>
      </c>
      <c r="E48" s="29" t="s">
        <v>194</v>
      </c>
      <c r="F48" s="49" t="s">
        <v>18</v>
      </c>
      <c r="G48" s="49" t="s">
        <v>199</v>
      </c>
      <c r="H48" s="49" t="s">
        <v>25</v>
      </c>
      <c r="I48" s="49" t="s">
        <v>200</v>
      </c>
      <c r="J48" s="49" t="s">
        <v>201</v>
      </c>
      <c r="K48" s="141" t="s">
        <v>202</v>
      </c>
      <c r="L48" s="9"/>
      <c r="M48" s="9"/>
      <c r="N48" s="9"/>
    </row>
    <row r="49" spans="1:14" ht="15.75">
      <c r="A49" s="61"/>
      <c r="B49" s="62"/>
      <c r="C49" s="62"/>
      <c r="D49" s="99" t="s">
        <v>223</v>
      </c>
      <c r="E49" s="62"/>
      <c r="F49" s="100"/>
      <c r="G49" s="101"/>
      <c r="H49" s="102">
        <v>160.86</v>
      </c>
      <c r="I49" s="148"/>
      <c r="J49" s="148"/>
      <c r="K49" s="137">
        <f>H49</f>
        <v>160.86</v>
      </c>
      <c r="L49" s="9"/>
      <c r="M49" s="9"/>
      <c r="N49" s="9"/>
    </row>
    <row r="50" spans="1:14" ht="15.75">
      <c r="A50" s="67"/>
      <c r="B50" s="68"/>
      <c r="C50" s="68"/>
      <c r="D50" s="103"/>
      <c r="E50" s="68"/>
      <c r="F50" s="104"/>
      <c r="G50" s="105"/>
      <c r="H50" s="104"/>
      <c r="I50" s="149"/>
      <c r="J50" s="149"/>
      <c r="K50" s="150">
        <f>K49</f>
        <v>160.86</v>
      </c>
      <c r="L50" s="9"/>
      <c r="M50" s="9"/>
      <c r="N50" s="9"/>
    </row>
    <row r="51" spans="1:14" ht="47.25">
      <c r="A51" s="106" t="s">
        <v>65</v>
      </c>
      <c r="B51" s="58" t="s">
        <v>32</v>
      </c>
      <c r="C51" s="58" t="s">
        <v>305</v>
      </c>
      <c r="D51" s="71" t="s">
        <v>306</v>
      </c>
      <c r="E51" s="72" t="s">
        <v>307</v>
      </c>
      <c r="F51" s="58" t="s">
        <v>18</v>
      </c>
      <c r="G51" s="58" t="s">
        <v>199</v>
      </c>
      <c r="H51" s="58" t="s">
        <v>25</v>
      </c>
      <c r="I51" s="58" t="s">
        <v>200</v>
      </c>
      <c r="J51" s="58" t="s">
        <v>201</v>
      </c>
      <c r="K51" s="151" t="s">
        <v>202</v>
      </c>
      <c r="L51" s="9"/>
      <c r="M51" s="9"/>
      <c r="N51" s="9"/>
    </row>
    <row r="52" spans="1:14" ht="45">
      <c r="A52" s="74"/>
      <c r="B52" s="75"/>
      <c r="C52" s="75"/>
      <c r="D52" s="77" t="s">
        <v>308</v>
      </c>
      <c r="E52" s="75"/>
      <c r="F52" s="107">
        <v>56</v>
      </c>
      <c r="G52" s="108"/>
      <c r="H52" s="107"/>
      <c r="I52" s="152"/>
      <c r="J52" s="152"/>
      <c r="K52" s="145">
        <f>F52</f>
        <v>56</v>
      </c>
      <c r="L52" s="9"/>
      <c r="M52" s="9"/>
      <c r="N52" s="9"/>
    </row>
    <row r="53" spans="1:14" ht="15.75">
      <c r="A53" s="86"/>
      <c r="B53" s="87"/>
      <c r="C53" s="87"/>
      <c r="D53" s="109"/>
      <c r="E53" s="87"/>
      <c r="F53" s="110"/>
      <c r="G53" s="111"/>
      <c r="H53" s="110"/>
      <c r="I53" s="153"/>
      <c r="J53" s="153"/>
      <c r="K53" s="146">
        <f>K52</f>
        <v>56</v>
      </c>
      <c r="L53" s="9"/>
      <c r="M53" s="9"/>
      <c r="N53" s="9"/>
    </row>
    <row r="54" spans="1:14" ht="47.25">
      <c r="A54" s="106" t="s">
        <v>68</v>
      </c>
      <c r="B54" s="58" t="s">
        <v>32</v>
      </c>
      <c r="C54" s="58" t="s">
        <v>309</v>
      </c>
      <c r="D54" s="71" t="s">
        <v>310</v>
      </c>
      <c r="E54" s="72" t="s">
        <v>307</v>
      </c>
      <c r="F54" s="58" t="s">
        <v>18</v>
      </c>
      <c r="G54" s="58" t="s">
        <v>199</v>
      </c>
      <c r="H54" s="58" t="s">
        <v>25</v>
      </c>
      <c r="I54" s="58" t="s">
        <v>200</v>
      </c>
      <c r="J54" s="58" t="s">
        <v>201</v>
      </c>
      <c r="K54" s="151" t="s">
        <v>202</v>
      </c>
      <c r="L54" s="9"/>
      <c r="M54" s="9"/>
      <c r="N54" s="9"/>
    </row>
    <row r="55" spans="1:14" ht="45">
      <c r="A55" s="112"/>
      <c r="B55" s="113"/>
      <c r="C55" s="78"/>
      <c r="D55" s="77" t="s">
        <v>311</v>
      </c>
      <c r="E55" s="78"/>
      <c r="F55" s="107">
        <v>28</v>
      </c>
      <c r="G55" s="114"/>
      <c r="H55" s="115"/>
      <c r="I55" s="154"/>
      <c r="J55" s="154"/>
      <c r="K55" s="145">
        <f>F55</f>
        <v>28</v>
      </c>
      <c r="L55" s="9"/>
      <c r="M55" s="9"/>
      <c r="N55" s="9"/>
    </row>
    <row r="56" spans="1:14" ht="15.75">
      <c r="A56" s="86"/>
      <c r="B56" s="87"/>
      <c r="C56" s="87"/>
      <c r="D56" s="116"/>
      <c r="E56" s="87"/>
      <c r="F56" s="110"/>
      <c r="G56" s="111"/>
      <c r="H56" s="110"/>
      <c r="I56" s="153"/>
      <c r="J56" s="153"/>
      <c r="K56" s="146">
        <f>K55</f>
        <v>28</v>
      </c>
      <c r="L56" s="9"/>
      <c r="M56" s="9"/>
      <c r="N56" s="9"/>
    </row>
    <row r="57" spans="1:14" ht="15.75">
      <c r="A57" s="60" t="s">
        <v>71</v>
      </c>
      <c r="B57" s="58" t="s">
        <v>32</v>
      </c>
      <c r="C57" s="58" t="s">
        <v>66</v>
      </c>
      <c r="D57" s="117" t="s">
        <v>67</v>
      </c>
      <c r="E57" s="29" t="s">
        <v>194</v>
      </c>
      <c r="F57" s="49" t="s">
        <v>18</v>
      </c>
      <c r="G57" s="49" t="s">
        <v>199</v>
      </c>
      <c r="H57" s="49" t="s">
        <v>25</v>
      </c>
      <c r="I57" s="49" t="s">
        <v>200</v>
      </c>
      <c r="J57" s="49" t="s">
        <v>201</v>
      </c>
      <c r="K57" s="141" t="s">
        <v>202</v>
      </c>
      <c r="L57" s="9"/>
      <c r="M57" s="9"/>
      <c r="N57" s="9"/>
    </row>
    <row r="58" spans="1:14" ht="15.75">
      <c r="A58" s="118"/>
      <c r="B58" s="119"/>
      <c r="C58" s="119"/>
      <c r="D58" s="63" t="s">
        <v>224</v>
      </c>
      <c r="E58" s="64"/>
      <c r="F58" s="21"/>
      <c r="G58" s="21"/>
      <c r="H58" s="21">
        <v>160.86</v>
      </c>
      <c r="I58" s="21">
        <v>0.495</v>
      </c>
      <c r="J58" s="21">
        <v>2</v>
      </c>
      <c r="K58" s="137">
        <f>H58*I58*J58</f>
        <v>159.25140000000002</v>
      </c>
      <c r="L58" s="9"/>
      <c r="M58" s="9"/>
      <c r="N58" s="9"/>
    </row>
    <row r="59" spans="1:14" ht="15.75">
      <c r="A59" s="118"/>
      <c r="B59" s="119"/>
      <c r="C59" s="119"/>
      <c r="D59" s="120" t="s">
        <v>226</v>
      </c>
      <c r="E59" s="121"/>
      <c r="F59" s="122"/>
      <c r="G59" s="122"/>
      <c r="H59" s="122">
        <v>33.7</v>
      </c>
      <c r="I59" s="122">
        <v>0.6</v>
      </c>
      <c r="J59" s="122">
        <v>2</v>
      </c>
      <c r="K59" s="155">
        <f>H59*I59*J59</f>
        <v>40.440000000000005</v>
      </c>
      <c r="L59" s="9"/>
      <c r="M59" s="9"/>
      <c r="N59" s="9"/>
    </row>
    <row r="60" spans="1:14" ht="15.75">
      <c r="A60" s="123"/>
      <c r="B60" s="124"/>
      <c r="C60" s="124"/>
      <c r="D60" s="125"/>
      <c r="E60" s="126"/>
      <c r="F60" s="127"/>
      <c r="G60" s="127"/>
      <c r="H60" s="127"/>
      <c r="I60" s="127"/>
      <c r="J60" s="127"/>
      <c r="K60" s="156">
        <f>SUM(K58:K59)</f>
        <v>199.69140000000002</v>
      </c>
      <c r="L60" s="9"/>
      <c r="M60" s="9"/>
      <c r="N60" s="9"/>
    </row>
    <row r="61" spans="1:14" ht="15.75">
      <c r="A61" s="60" t="s">
        <v>74</v>
      </c>
      <c r="B61" s="58" t="s">
        <v>32</v>
      </c>
      <c r="C61" s="58" t="s">
        <v>69</v>
      </c>
      <c r="D61" s="57" t="s">
        <v>70</v>
      </c>
      <c r="E61" s="29" t="s">
        <v>187</v>
      </c>
      <c r="F61" s="128" t="s">
        <v>18</v>
      </c>
      <c r="G61" s="128" t="s">
        <v>199</v>
      </c>
      <c r="H61" s="128" t="s">
        <v>25</v>
      </c>
      <c r="I61" s="128" t="s">
        <v>200</v>
      </c>
      <c r="J61" s="128" t="s">
        <v>201</v>
      </c>
      <c r="K61" s="157" t="s">
        <v>202</v>
      </c>
      <c r="L61" s="9"/>
      <c r="M61" s="9"/>
      <c r="N61" s="9"/>
    </row>
    <row r="62" spans="1:14" ht="15.75">
      <c r="A62" s="33"/>
      <c r="B62" s="42"/>
      <c r="C62" s="20"/>
      <c r="D62" s="63" t="s">
        <v>224</v>
      </c>
      <c r="E62" s="64"/>
      <c r="F62" s="21"/>
      <c r="G62" s="21"/>
      <c r="H62" s="21">
        <v>160.86</v>
      </c>
      <c r="I62" s="21">
        <v>0.495</v>
      </c>
      <c r="J62" s="21">
        <v>2</v>
      </c>
      <c r="K62" s="137">
        <f aca="true" t="shared" si="0" ref="K62:K67">H62*I62*J62</f>
        <v>159.25140000000002</v>
      </c>
      <c r="L62" s="9"/>
      <c r="M62" s="9"/>
      <c r="N62" s="9"/>
    </row>
    <row r="63" spans="1:14" ht="15.75">
      <c r="A63" s="129"/>
      <c r="B63" s="130"/>
      <c r="C63" s="131"/>
      <c r="D63" s="120" t="s">
        <v>226</v>
      </c>
      <c r="E63" s="121"/>
      <c r="F63" s="122"/>
      <c r="G63" s="122"/>
      <c r="H63" s="122">
        <v>33.7</v>
      </c>
      <c r="I63" s="122">
        <v>0.6</v>
      </c>
      <c r="J63" s="122">
        <v>2</v>
      </c>
      <c r="K63" s="155">
        <f t="shared" si="0"/>
        <v>40.440000000000005</v>
      </c>
      <c r="L63" s="9"/>
      <c r="M63" s="9"/>
      <c r="N63" s="9"/>
    </row>
    <row r="64" spans="1:14" ht="15.75">
      <c r="A64" s="132"/>
      <c r="B64" s="133"/>
      <c r="C64" s="126"/>
      <c r="D64" s="125"/>
      <c r="E64" s="126"/>
      <c r="F64" s="127"/>
      <c r="G64" s="127"/>
      <c r="H64" s="127"/>
      <c r="I64" s="127"/>
      <c r="J64" s="127"/>
      <c r="K64" s="156">
        <f>SUM(K62:K63)</f>
        <v>199.69140000000002</v>
      </c>
      <c r="L64" s="9"/>
      <c r="M64" s="9"/>
      <c r="N64" s="9"/>
    </row>
    <row r="65" spans="1:14" ht="15.75">
      <c r="A65" s="60" t="s">
        <v>77</v>
      </c>
      <c r="B65" s="58" t="s">
        <v>32</v>
      </c>
      <c r="C65" s="58" t="s">
        <v>188</v>
      </c>
      <c r="D65" s="31" t="s">
        <v>189</v>
      </c>
      <c r="E65" s="29" t="s">
        <v>187</v>
      </c>
      <c r="F65" s="49" t="s">
        <v>18</v>
      </c>
      <c r="G65" s="49" t="s">
        <v>199</v>
      </c>
      <c r="H65" s="49" t="s">
        <v>25</v>
      </c>
      <c r="I65" s="49" t="s">
        <v>200</v>
      </c>
      <c r="J65" s="49" t="s">
        <v>201</v>
      </c>
      <c r="K65" s="141" t="s">
        <v>202</v>
      </c>
      <c r="L65" s="9"/>
      <c r="M65" s="9"/>
      <c r="N65" s="9"/>
    </row>
    <row r="66" spans="1:14" ht="15.75">
      <c r="A66" s="61"/>
      <c r="B66" s="62"/>
      <c r="C66" s="62"/>
      <c r="D66" s="63" t="s">
        <v>224</v>
      </c>
      <c r="E66" s="64"/>
      <c r="F66" s="21"/>
      <c r="G66" s="21"/>
      <c r="H66" s="21">
        <v>160.86</v>
      </c>
      <c r="I66" s="21">
        <v>0.495</v>
      </c>
      <c r="J66" s="21">
        <v>2</v>
      </c>
      <c r="K66" s="137">
        <f t="shared" si="0"/>
        <v>159.25140000000002</v>
      </c>
      <c r="L66" s="9"/>
      <c r="M66" s="9"/>
      <c r="N66" s="9"/>
    </row>
    <row r="67" spans="1:14" ht="15.75">
      <c r="A67" s="61"/>
      <c r="B67" s="62"/>
      <c r="C67" s="62"/>
      <c r="D67" s="120" t="s">
        <v>226</v>
      </c>
      <c r="E67" s="64"/>
      <c r="F67" s="21"/>
      <c r="G67" s="21"/>
      <c r="H67" s="122">
        <v>33.7</v>
      </c>
      <c r="I67" s="122">
        <v>0.6</v>
      </c>
      <c r="J67" s="122">
        <v>2</v>
      </c>
      <c r="K67" s="155">
        <f t="shared" si="0"/>
        <v>40.440000000000005</v>
      </c>
      <c r="L67" s="9"/>
      <c r="M67" s="9"/>
      <c r="N67" s="9"/>
    </row>
    <row r="68" spans="1:14" ht="15.75">
      <c r="A68" s="61"/>
      <c r="B68" s="62"/>
      <c r="C68" s="62"/>
      <c r="D68" s="63" t="s">
        <v>227</v>
      </c>
      <c r="E68" s="64"/>
      <c r="F68" s="21"/>
      <c r="G68" s="21">
        <v>0.31</v>
      </c>
      <c r="H68" s="21">
        <v>160.86</v>
      </c>
      <c r="I68" s="21"/>
      <c r="J68" s="21"/>
      <c r="K68" s="137">
        <f>G68*H68</f>
        <v>49.866600000000005</v>
      </c>
      <c r="L68" s="9"/>
      <c r="M68" s="9"/>
      <c r="N68" s="9"/>
    </row>
    <row r="69" spans="1:14" ht="15.75">
      <c r="A69" s="158"/>
      <c r="B69" s="159"/>
      <c r="C69" s="159"/>
      <c r="D69" s="160"/>
      <c r="E69" s="160"/>
      <c r="F69" s="122"/>
      <c r="G69" s="122"/>
      <c r="H69" s="122"/>
      <c r="I69" s="122"/>
      <c r="J69" s="122"/>
      <c r="K69" s="156">
        <f>SUM(K66:K68)</f>
        <v>249.55800000000002</v>
      </c>
      <c r="L69" s="9"/>
      <c r="M69" s="9"/>
      <c r="N69" s="9"/>
    </row>
    <row r="70" spans="1:14" ht="63">
      <c r="A70" s="60" t="s">
        <v>80</v>
      </c>
      <c r="B70" s="58" t="s">
        <v>32</v>
      </c>
      <c r="C70" s="58"/>
      <c r="D70" s="161" t="s">
        <v>312</v>
      </c>
      <c r="E70" s="72" t="s">
        <v>194</v>
      </c>
      <c r="F70" s="73" t="s">
        <v>18</v>
      </c>
      <c r="G70" s="73" t="s">
        <v>199</v>
      </c>
      <c r="H70" s="73" t="s">
        <v>25</v>
      </c>
      <c r="I70" s="73" t="s">
        <v>200</v>
      </c>
      <c r="J70" s="73" t="s">
        <v>201</v>
      </c>
      <c r="K70" s="144" t="s">
        <v>202</v>
      </c>
      <c r="L70" s="9"/>
      <c r="M70" s="9"/>
      <c r="N70" s="9"/>
    </row>
    <row r="71" spans="1:14" ht="15.75">
      <c r="A71" s="74"/>
      <c r="B71" s="75"/>
      <c r="C71" s="75"/>
      <c r="D71" s="162" t="s">
        <v>228</v>
      </c>
      <c r="E71" s="163"/>
      <c r="F71" s="79"/>
      <c r="G71" s="79"/>
      <c r="H71" s="79">
        <v>3</v>
      </c>
      <c r="I71" s="79"/>
      <c r="J71" s="79"/>
      <c r="K71" s="145">
        <f>H71</f>
        <v>3</v>
      </c>
      <c r="L71" s="9"/>
      <c r="M71" s="9"/>
      <c r="N71" s="9"/>
    </row>
    <row r="72" spans="1:14" ht="15.75">
      <c r="A72" s="86"/>
      <c r="B72" s="164"/>
      <c r="C72" s="164"/>
      <c r="D72" s="165"/>
      <c r="E72" s="165"/>
      <c r="F72" s="91"/>
      <c r="G72" s="91"/>
      <c r="H72" s="91"/>
      <c r="I72" s="91"/>
      <c r="J72" s="91"/>
      <c r="K72" s="255">
        <f>K71</f>
        <v>3</v>
      </c>
      <c r="L72" s="9"/>
      <c r="M72" s="9"/>
      <c r="N72" s="9"/>
    </row>
    <row r="73" spans="1:14" ht="47.25">
      <c r="A73" s="60" t="s">
        <v>83</v>
      </c>
      <c r="B73" s="58" t="s">
        <v>32</v>
      </c>
      <c r="C73" s="58" t="s">
        <v>81</v>
      </c>
      <c r="D73" s="161" t="s">
        <v>313</v>
      </c>
      <c r="E73" s="72" t="s">
        <v>314</v>
      </c>
      <c r="F73" s="73" t="s">
        <v>18</v>
      </c>
      <c r="G73" s="73" t="s">
        <v>199</v>
      </c>
      <c r="H73" s="73" t="s">
        <v>25</v>
      </c>
      <c r="I73" s="73" t="s">
        <v>200</v>
      </c>
      <c r="J73" s="73" t="s">
        <v>201</v>
      </c>
      <c r="K73" s="144" t="s">
        <v>202</v>
      </c>
      <c r="L73" s="9"/>
      <c r="M73" s="9"/>
      <c r="N73" s="9"/>
    </row>
    <row r="74" spans="1:14" ht="15.75">
      <c r="A74" s="74"/>
      <c r="B74" s="75"/>
      <c r="C74" s="75"/>
      <c r="D74" s="162" t="s">
        <v>315</v>
      </c>
      <c r="E74" s="163"/>
      <c r="F74" s="79"/>
      <c r="G74" s="79"/>
      <c r="H74" s="79">
        <v>32.3</v>
      </c>
      <c r="I74" s="79">
        <v>0.6</v>
      </c>
      <c r="J74" s="79"/>
      <c r="K74" s="145">
        <f>H74*I74</f>
        <v>19.38</v>
      </c>
      <c r="L74" s="9"/>
      <c r="M74" s="9"/>
      <c r="N74" s="9"/>
    </row>
    <row r="75" spans="1:14" ht="15.75">
      <c r="A75" s="86"/>
      <c r="B75" s="164"/>
      <c r="C75" s="164"/>
      <c r="D75" s="165"/>
      <c r="E75" s="165"/>
      <c r="F75" s="91"/>
      <c r="G75" s="91"/>
      <c r="H75" s="91"/>
      <c r="I75" s="91"/>
      <c r="J75" s="91"/>
      <c r="K75" s="255">
        <f>K74</f>
        <v>19.38</v>
      </c>
      <c r="L75" s="9"/>
      <c r="M75" s="9"/>
      <c r="N75" s="9"/>
    </row>
    <row r="76" spans="1:14" ht="31.5">
      <c r="A76" s="60" t="s">
        <v>87</v>
      </c>
      <c r="B76" s="58" t="s">
        <v>32</v>
      </c>
      <c r="C76" s="58" t="s">
        <v>84</v>
      </c>
      <c r="D76" s="161" t="s">
        <v>316</v>
      </c>
      <c r="E76" s="72" t="s">
        <v>317</v>
      </c>
      <c r="F76" s="73" t="s">
        <v>18</v>
      </c>
      <c r="G76" s="73" t="s">
        <v>199</v>
      </c>
      <c r="H76" s="73" t="s">
        <v>25</v>
      </c>
      <c r="I76" s="73" t="s">
        <v>200</v>
      </c>
      <c r="J76" s="73" t="s">
        <v>201</v>
      </c>
      <c r="K76" s="144" t="s">
        <v>202</v>
      </c>
      <c r="L76" s="9"/>
      <c r="M76" s="9"/>
      <c r="N76" s="9"/>
    </row>
    <row r="77" spans="1:14" ht="15.75">
      <c r="A77" s="74"/>
      <c r="B77" s="75"/>
      <c r="C77" s="75"/>
      <c r="D77" s="162" t="s">
        <v>318</v>
      </c>
      <c r="E77" s="75">
        <v>0.245</v>
      </c>
      <c r="F77" s="79"/>
      <c r="G77" s="79"/>
      <c r="H77" s="79">
        <f>1.4+32.3</f>
        <v>33.699999999999996</v>
      </c>
      <c r="I77" s="79"/>
      <c r="J77" s="79"/>
      <c r="K77" s="145">
        <f>H77*E77</f>
        <v>8.256499999999999</v>
      </c>
      <c r="L77" s="9"/>
      <c r="M77" s="9"/>
      <c r="N77" s="9"/>
    </row>
    <row r="78" spans="1:14" ht="15.75">
      <c r="A78" s="86"/>
      <c r="B78" s="164"/>
      <c r="C78" s="164"/>
      <c r="D78" s="165"/>
      <c r="E78" s="165"/>
      <c r="F78" s="91"/>
      <c r="G78" s="91"/>
      <c r="H78" s="91"/>
      <c r="I78" s="91"/>
      <c r="J78" s="91"/>
      <c r="K78" s="255">
        <f>K77</f>
        <v>8.256499999999999</v>
      </c>
      <c r="L78" s="9"/>
      <c r="M78" s="9"/>
      <c r="N78" s="9"/>
    </row>
    <row r="79" spans="1:14" ht="15.75">
      <c r="A79" s="166" t="s">
        <v>90</v>
      </c>
      <c r="B79" s="29" t="s">
        <v>32</v>
      </c>
      <c r="C79" s="167" t="s">
        <v>88</v>
      </c>
      <c r="D79" s="57" t="s">
        <v>89</v>
      </c>
      <c r="E79" s="29" t="s">
        <v>187</v>
      </c>
      <c r="F79" s="128" t="s">
        <v>18</v>
      </c>
      <c r="G79" s="128" t="s">
        <v>199</v>
      </c>
      <c r="H79" s="128" t="s">
        <v>25</v>
      </c>
      <c r="I79" s="128" t="s">
        <v>200</v>
      </c>
      <c r="J79" s="128" t="s">
        <v>201</v>
      </c>
      <c r="K79" s="157" t="s">
        <v>202</v>
      </c>
      <c r="L79" s="9"/>
      <c r="M79" s="9"/>
      <c r="N79" s="9"/>
    </row>
    <row r="80" spans="1:14" ht="15.75">
      <c r="A80" s="168"/>
      <c r="B80" s="42"/>
      <c r="C80" s="20"/>
      <c r="D80" s="120" t="s">
        <v>226</v>
      </c>
      <c r="E80" s="64"/>
      <c r="F80" s="21"/>
      <c r="G80" s="21"/>
      <c r="H80" s="122">
        <v>33.7</v>
      </c>
      <c r="I80" s="122">
        <v>0.6</v>
      </c>
      <c r="J80" s="122">
        <v>2</v>
      </c>
      <c r="K80" s="256">
        <f>H80*I80*J80</f>
        <v>40.440000000000005</v>
      </c>
      <c r="L80" s="9"/>
      <c r="M80" s="9"/>
      <c r="N80" s="9"/>
    </row>
    <row r="81" spans="1:14" ht="15.75">
      <c r="A81" s="169"/>
      <c r="B81" s="170"/>
      <c r="C81" s="24"/>
      <c r="D81" s="47"/>
      <c r="E81" s="170"/>
      <c r="F81" s="171"/>
      <c r="G81" s="170"/>
      <c r="H81" s="171"/>
      <c r="I81" s="257"/>
      <c r="J81" s="257"/>
      <c r="K81" s="258">
        <f>K80</f>
        <v>40.440000000000005</v>
      </c>
      <c r="L81" s="9"/>
      <c r="M81" s="9"/>
      <c r="N81" s="9"/>
    </row>
    <row r="82" spans="1:14" ht="15.75">
      <c r="A82" s="166" t="s">
        <v>93</v>
      </c>
      <c r="B82" s="166" t="s">
        <v>32</v>
      </c>
      <c r="C82" s="166" t="s">
        <v>91</v>
      </c>
      <c r="D82" s="172" t="s">
        <v>92</v>
      </c>
      <c r="E82" s="166" t="s">
        <v>187</v>
      </c>
      <c r="F82" s="166" t="s">
        <v>18</v>
      </c>
      <c r="G82" s="166" t="s">
        <v>199</v>
      </c>
      <c r="H82" s="166" t="s">
        <v>25</v>
      </c>
      <c r="I82" s="166" t="s">
        <v>200</v>
      </c>
      <c r="J82" s="166" t="s">
        <v>201</v>
      </c>
      <c r="K82" s="166" t="s">
        <v>202</v>
      </c>
      <c r="L82" s="9"/>
      <c r="M82" s="9"/>
      <c r="N82" s="9"/>
    </row>
    <row r="83" spans="1:14" ht="15.75">
      <c r="A83" s="173"/>
      <c r="B83" s="174"/>
      <c r="C83" s="175"/>
      <c r="D83" s="176" t="s">
        <v>319</v>
      </c>
      <c r="E83" s="177"/>
      <c r="F83" s="178"/>
      <c r="G83" s="177"/>
      <c r="H83" s="178">
        <v>33.7</v>
      </c>
      <c r="I83" s="122">
        <v>0.6</v>
      </c>
      <c r="J83" s="259"/>
      <c r="K83" s="260">
        <f>H83*I83</f>
        <v>20.220000000000002</v>
      </c>
      <c r="L83" s="9"/>
      <c r="M83" s="9"/>
      <c r="N83" s="9"/>
    </row>
    <row r="84" spans="1:14" ht="15.75">
      <c r="A84" s="173"/>
      <c r="B84" s="174"/>
      <c r="C84" s="175"/>
      <c r="D84" s="176"/>
      <c r="E84" s="177"/>
      <c r="F84" s="178"/>
      <c r="G84" s="177"/>
      <c r="H84" s="178"/>
      <c r="I84" s="259"/>
      <c r="J84" s="259"/>
      <c r="K84" s="260">
        <f>K83</f>
        <v>20.220000000000002</v>
      </c>
      <c r="L84" s="9"/>
      <c r="M84" s="9"/>
      <c r="N84" s="9"/>
    </row>
    <row r="85" spans="1:14" ht="15.75">
      <c r="A85" s="179">
        <v>4</v>
      </c>
      <c r="B85" s="914" t="s">
        <v>110</v>
      </c>
      <c r="C85" s="915"/>
      <c r="D85" s="915"/>
      <c r="E85" s="915"/>
      <c r="F85" s="915"/>
      <c r="G85" s="915"/>
      <c r="H85" s="915"/>
      <c r="I85" s="915"/>
      <c r="J85" s="915"/>
      <c r="K85" s="916"/>
      <c r="L85" s="9"/>
      <c r="M85" s="9"/>
      <c r="N85" s="9"/>
    </row>
    <row r="86" spans="1:14" ht="31.5">
      <c r="A86" s="60" t="s">
        <v>111</v>
      </c>
      <c r="B86" s="180"/>
      <c r="C86" s="29" t="s">
        <v>48</v>
      </c>
      <c r="D86" s="57" t="s">
        <v>49</v>
      </c>
      <c r="E86" s="29" t="s">
        <v>194</v>
      </c>
      <c r="F86" s="49" t="s">
        <v>18</v>
      </c>
      <c r="G86" s="49" t="s">
        <v>199</v>
      </c>
      <c r="H86" s="49" t="s">
        <v>25</v>
      </c>
      <c r="I86" s="49" t="s">
        <v>200</v>
      </c>
      <c r="J86" s="49" t="s">
        <v>201</v>
      </c>
      <c r="K86" s="141" t="s">
        <v>202</v>
      </c>
      <c r="L86" s="9"/>
      <c r="M86" s="9"/>
      <c r="N86" s="9"/>
    </row>
    <row r="87" spans="1:14" ht="15.75">
      <c r="A87" s="61"/>
      <c r="B87" s="62"/>
      <c r="C87" s="62"/>
      <c r="D87" s="63" t="s">
        <v>240</v>
      </c>
      <c r="E87" s="64"/>
      <c r="F87" s="65"/>
      <c r="G87" s="142"/>
      <c r="H87" s="142">
        <v>1.2</v>
      </c>
      <c r="I87" s="142"/>
      <c r="J87" s="142">
        <v>4</v>
      </c>
      <c r="K87" s="137">
        <f>H87*J87</f>
        <v>4.8</v>
      </c>
      <c r="L87" s="9"/>
      <c r="M87" s="9"/>
      <c r="N87" s="9"/>
    </row>
    <row r="88" spans="1:14" ht="15.75">
      <c r="A88" s="61"/>
      <c r="B88" s="62"/>
      <c r="C88" s="62"/>
      <c r="D88" s="63" t="s">
        <v>215</v>
      </c>
      <c r="E88" s="64"/>
      <c r="F88" s="65"/>
      <c r="G88" s="142"/>
      <c r="H88" s="142">
        <v>1.2</v>
      </c>
      <c r="I88" s="142"/>
      <c r="J88" s="142">
        <v>1</v>
      </c>
      <c r="K88" s="137">
        <f>H88*J88</f>
        <v>1.2</v>
      </c>
      <c r="L88" s="9"/>
      <c r="M88" s="9"/>
      <c r="N88" s="9"/>
    </row>
    <row r="89" spans="1:14" ht="15.75">
      <c r="A89" s="123"/>
      <c r="B89" s="124"/>
      <c r="C89" s="124"/>
      <c r="D89" s="181"/>
      <c r="E89" s="181"/>
      <c r="F89" s="182"/>
      <c r="G89" s="182"/>
      <c r="H89" s="182"/>
      <c r="I89" s="182"/>
      <c r="J89" s="182"/>
      <c r="K89" s="138">
        <f>K87+K88</f>
        <v>6</v>
      </c>
      <c r="L89" s="9"/>
      <c r="M89" s="9"/>
      <c r="N89" s="9"/>
    </row>
    <row r="90" spans="1:14" ht="15.75">
      <c r="A90" s="60" t="s">
        <v>112</v>
      </c>
      <c r="B90" s="180"/>
      <c r="C90" s="29" t="s">
        <v>51</v>
      </c>
      <c r="D90" s="57" t="s">
        <v>52</v>
      </c>
      <c r="E90" s="29" t="s">
        <v>194</v>
      </c>
      <c r="F90" s="49" t="s">
        <v>18</v>
      </c>
      <c r="G90" s="49" t="s">
        <v>199</v>
      </c>
      <c r="H90" s="49" t="s">
        <v>25</v>
      </c>
      <c r="I90" s="49" t="s">
        <v>200</v>
      </c>
      <c r="J90" s="49" t="s">
        <v>201</v>
      </c>
      <c r="K90" s="141" t="s">
        <v>202</v>
      </c>
      <c r="L90" s="9"/>
      <c r="M90" s="9"/>
      <c r="N90" s="9"/>
    </row>
    <row r="91" spans="1:14" ht="15.75">
      <c r="A91" s="61"/>
      <c r="B91" s="62"/>
      <c r="C91" s="62"/>
      <c r="D91" s="63" t="s">
        <v>240</v>
      </c>
      <c r="E91" s="64"/>
      <c r="F91" s="65"/>
      <c r="G91" s="142">
        <v>0.3</v>
      </c>
      <c r="H91" s="142">
        <v>0.3</v>
      </c>
      <c r="I91" s="142">
        <v>0.06</v>
      </c>
      <c r="J91" s="142">
        <v>4</v>
      </c>
      <c r="K91" s="137">
        <f aca="true" t="shared" si="1" ref="K91:K96">G91*H91*I91*J91</f>
        <v>0.021599999999999998</v>
      </c>
      <c r="L91" s="9"/>
      <c r="M91" s="9"/>
      <c r="N91" s="9"/>
    </row>
    <row r="92" spans="1:14" ht="15.75">
      <c r="A92" s="61"/>
      <c r="B92" s="62"/>
      <c r="C92" s="62"/>
      <c r="D92" s="63" t="s">
        <v>215</v>
      </c>
      <c r="E92" s="64"/>
      <c r="F92" s="65"/>
      <c r="G92" s="142">
        <v>0.3</v>
      </c>
      <c r="H92" s="142">
        <v>0.3</v>
      </c>
      <c r="I92" s="142">
        <v>0.06</v>
      </c>
      <c r="J92" s="142">
        <v>1</v>
      </c>
      <c r="K92" s="137">
        <f t="shared" si="1"/>
        <v>0.005399999999999999</v>
      </c>
      <c r="L92" s="9"/>
      <c r="M92" s="9"/>
      <c r="N92" s="9"/>
    </row>
    <row r="93" spans="1:14" ht="15.75">
      <c r="A93" s="183"/>
      <c r="B93" s="184"/>
      <c r="C93" s="184"/>
      <c r="D93" s="182"/>
      <c r="E93" s="182"/>
      <c r="F93" s="182"/>
      <c r="G93" s="182"/>
      <c r="H93" s="182"/>
      <c r="I93" s="182"/>
      <c r="J93" s="182"/>
      <c r="K93" s="138">
        <f>K91+K92</f>
        <v>0.026999999999999996</v>
      </c>
      <c r="L93" s="9"/>
      <c r="M93" s="9"/>
      <c r="N93" s="9"/>
    </row>
    <row r="94" spans="1:14" ht="47.25">
      <c r="A94" s="166" t="s">
        <v>113</v>
      </c>
      <c r="B94" s="185" t="s">
        <v>32</v>
      </c>
      <c r="C94" s="186" t="s">
        <v>58</v>
      </c>
      <c r="D94" s="187" t="s">
        <v>320</v>
      </c>
      <c r="E94" s="188" t="s">
        <v>180</v>
      </c>
      <c r="F94" s="73" t="s">
        <v>18</v>
      </c>
      <c r="G94" s="73" t="s">
        <v>199</v>
      </c>
      <c r="H94" s="73" t="s">
        <v>25</v>
      </c>
      <c r="I94" s="73" t="s">
        <v>200</v>
      </c>
      <c r="J94" s="73" t="s">
        <v>201</v>
      </c>
      <c r="K94" s="144" t="s">
        <v>202</v>
      </c>
      <c r="L94" s="9"/>
      <c r="M94" s="9"/>
      <c r="N94" s="9"/>
    </row>
    <row r="95" spans="1:14" ht="15.75">
      <c r="A95" s="189"/>
      <c r="B95" s="190"/>
      <c r="C95" s="191"/>
      <c r="D95" s="192" t="s">
        <v>241</v>
      </c>
      <c r="E95" s="193"/>
      <c r="F95" s="79"/>
      <c r="G95" s="190">
        <v>0.3</v>
      </c>
      <c r="H95" s="190">
        <v>0.3</v>
      </c>
      <c r="I95" s="190">
        <v>0.06</v>
      </c>
      <c r="J95" s="190">
        <v>4</v>
      </c>
      <c r="K95" s="145">
        <f t="shared" si="1"/>
        <v>0.021599999999999998</v>
      </c>
      <c r="L95" s="9"/>
      <c r="M95" s="9"/>
      <c r="N95" s="9"/>
    </row>
    <row r="96" spans="1:14" ht="15.75">
      <c r="A96" s="189"/>
      <c r="B96" s="190"/>
      <c r="C96" s="191"/>
      <c r="D96" s="192" t="s">
        <v>242</v>
      </c>
      <c r="E96" s="193"/>
      <c r="F96" s="79"/>
      <c r="G96" s="190">
        <v>0.3</v>
      </c>
      <c r="H96" s="190">
        <v>0.3</v>
      </c>
      <c r="I96" s="190">
        <v>0.06</v>
      </c>
      <c r="J96" s="190">
        <v>1</v>
      </c>
      <c r="K96" s="145">
        <f t="shared" si="1"/>
        <v>0.005399999999999999</v>
      </c>
      <c r="L96" s="9"/>
      <c r="M96" s="9"/>
      <c r="N96" s="9"/>
    </row>
    <row r="97" spans="1:14" ht="15.75">
      <c r="A97" s="194"/>
      <c r="B97" s="195"/>
      <c r="C97" s="195"/>
      <c r="D97" s="196"/>
      <c r="E97" s="196"/>
      <c r="F97" s="196"/>
      <c r="G97" s="196"/>
      <c r="H97" s="196"/>
      <c r="I97" s="196"/>
      <c r="J97" s="196"/>
      <c r="K97" s="146">
        <f>K95+K96</f>
        <v>0.026999999999999996</v>
      </c>
      <c r="L97" s="9"/>
      <c r="M97" s="9"/>
      <c r="N97" s="9"/>
    </row>
    <row r="98" spans="1:14" ht="31.5">
      <c r="A98" s="197" t="s">
        <v>321</v>
      </c>
      <c r="B98" s="198" t="s">
        <v>32</v>
      </c>
      <c r="C98" s="199" t="s">
        <v>322</v>
      </c>
      <c r="D98" s="200" t="s">
        <v>323</v>
      </c>
      <c r="E98" s="201" t="s">
        <v>194</v>
      </c>
      <c r="F98" s="202" t="s">
        <v>18</v>
      </c>
      <c r="G98" s="202" t="s">
        <v>199</v>
      </c>
      <c r="H98" s="202" t="s">
        <v>25</v>
      </c>
      <c r="I98" s="202" t="s">
        <v>200</v>
      </c>
      <c r="J98" s="202" t="s">
        <v>201</v>
      </c>
      <c r="K98" s="261" t="s">
        <v>202</v>
      </c>
      <c r="L98" s="9"/>
      <c r="M98" s="9"/>
      <c r="N98" s="9"/>
    </row>
    <row r="99" spans="1:14" ht="15.75">
      <c r="A99" s="203"/>
      <c r="B99" s="204"/>
      <c r="C99" s="204"/>
      <c r="D99" s="205" t="s">
        <v>324</v>
      </c>
      <c r="E99" s="206"/>
      <c r="F99" s="93">
        <v>6</v>
      </c>
      <c r="G99" s="93"/>
      <c r="H99" s="93">
        <v>3</v>
      </c>
      <c r="I99" s="93"/>
      <c r="J99" s="93"/>
      <c r="K99" s="262">
        <f>F99*H99</f>
        <v>18</v>
      </c>
      <c r="L99" s="9"/>
      <c r="M99" s="9"/>
      <c r="N99" s="9"/>
    </row>
    <row r="100" spans="1:14" ht="15.75">
      <c r="A100" s="207"/>
      <c r="B100" s="208"/>
      <c r="C100" s="208"/>
      <c r="D100" s="209"/>
      <c r="E100" s="208"/>
      <c r="F100" s="210"/>
      <c r="G100" s="210"/>
      <c r="H100" s="210"/>
      <c r="I100" s="210"/>
      <c r="J100" s="210"/>
      <c r="K100" s="263">
        <f>K99</f>
        <v>18</v>
      </c>
      <c r="L100" s="9"/>
      <c r="M100" s="9"/>
      <c r="N100" s="9"/>
    </row>
    <row r="101" spans="1:14" ht="31.5">
      <c r="A101" s="197" t="s">
        <v>321</v>
      </c>
      <c r="B101" s="211" t="s">
        <v>32</v>
      </c>
      <c r="C101" s="212" t="s">
        <v>84</v>
      </c>
      <c r="D101" s="213" t="s">
        <v>325</v>
      </c>
      <c r="E101" s="211" t="s">
        <v>317</v>
      </c>
      <c r="F101" s="214" t="s">
        <v>18</v>
      </c>
      <c r="G101" s="214" t="s">
        <v>199</v>
      </c>
      <c r="H101" s="214" t="s">
        <v>25</v>
      </c>
      <c r="I101" s="214" t="s">
        <v>200</v>
      </c>
      <c r="J101" s="214" t="s">
        <v>201</v>
      </c>
      <c r="K101" s="264" t="s">
        <v>202</v>
      </c>
      <c r="L101" s="9"/>
      <c r="M101" s="9"/>
      <c r="N101" s="9"/>
    </row>
    <row r="102" spans="1:14" ht="45">
      <c r="A102" s="215"/>
      <c r="B102" s="216"/>
      <c r="C102" s="216"/>
      <c r="D102" s="217" t="s">
        <v>326</v>
      </c>
      <c r="E102" s="218">
        <v>0.617</v>
      </c>
      <c r="F102" s="219">
        <v>4</v>
      </c>
      <c r="G102" s="218"/>
      <c r="H102" s="219">
        <v>2.5</v>
      </c>
      <c r="I102" s="265"/>
      <c r="J102" s="219">
        <v>6</v>
      </c>
      <c r="K102" s="266">
        <f>E102*F102*H102*J102</f>
        <v>37.019999999999996</v>
      </c>
      <c r="L102" s="9"/>
      <c r="M102" s="9"/>
      <c r="N102" s="9"/>
    </row>
    <row r="103" spans="1:14" ht="45">
      <c r="A103" s="215"/>
      <c r="B103" s="216"/>
      <c r="C103" s="216"/>
      <c r="D103" s="217" t="s">
        <v>327</v>
      </c>
      <c r="E103" s="218">
        <v>0.963</v>
      </c>
      <c r="F103" s="219">
        <v>4</v>
      </c>
      <c r="G103" s="218"/>
      <c r="H103" s="219">
        <v>3.2</v>
      </c>
      <c r="I103" s="265"/>
      <c r="J103" s="219">
        <v>6</v>
      </c>
      <c r="K103" s="266">
        <f>(E103*F103*H103-1)*J103</f>
        <v>67.9584</v>
      </c>
      <c r="L103" s="9"/>
      <c r="M103" s="9"/>
      <c r="N103" s="9"/>
    </row>
    <row r="104" spans="1:14" ht="15.75">
      <c r="A104" s="220"/>
      <c r="B104" s="221"/>
      <c r="C104" s="221"/>
      <c r="D104" s="222"/>
      <c r="E104" s="222"/>
      <c r="F104" s="223"/>
      <c r="G104" s="223"/>
      <c r="H104" s="223"/>
      <c r="I104" s="223"/>
      <c r="J104" s="223"/>
      <c r="K104" s="267">
        <f>K102+K103</f>
        <v>104.9784</v>
      </c>
      <c r="L104" s="9"/>
      <c r="M104" s="9"/>
      <c r="N104" s="9"/>
    </row>
    <row r="105" spans="1:14" ht="31.5">
      <c r="A105" s="197" t="s">
        <v>321</v>
      </c>
      <c r="B105" s="224" t="s">
        <v>32</v>
      </c>
      <c r="C105" s="225" t="s">
        <v>108</v>
      </c>
      <c r="D105" s="226" t="s">
        <v>328</v>
      </c>
      <c r="E105" s="224" t="s">
        <v>317</v>
      </c>
      <c r="F105" s="227" t="s">
        <v>18</v>
      </c>
      <c r="G105" s="227" t="s">
        <v>199</v>
      </c>
      <c r="H105" s="227" t="s">
        <v>25</v>
      </c>
      <c r="I105" s="227" t="s">
        <v>200</v>
      </c>
      <c r="J105" s="227" t="s">
        <v>201</v>
      </c>
      <c r="K105" s="268" t="s">
        <v>202</v>
      </c>
      <c r="L105" s="9"/>
      <c r="M105" s="9"/>
      <c r="N105" s="9"/>
    </row>
    <row r="106" spans="1:14" ht="60">
      <c r="A106" s="215"/>
      <c r="B106" s="216"/>
      <c r="C106" s="216"/>
      <c r="D106" s="217" t="s">
        <v>329</v>
      </c>
      <c r="E106" s="218">
        <v>0.222</v>
      </c>
      <c r="F106" s="219">
        <v>100</v>
      </c>
      <c r="G106" s="218"/>
      <c r="H106" s="219">
        <v>0.66</v>
      </c>
      <c r="I106" s="219"/>
      <c r="J106" s="219"/>
      <c r="K106" s="266">
        <f>E106*F106*H106</f>
        <v>14.652000000000001</v>
      </c>
      <c r="L106" s="9"/>
      <c r="M106" s="9"/>
      <c r="N106" s="9"/>
    </row>
    <row r="107" spans="1:14" ht="45">
      <c r="A107" s="228"/>
      <c r="B107" s="229"/>
      <c r="C107" s="229"/>
      <c r="D107" s="217" t="s">
        <v>330</v>
      </c>
      <c r="E107" s="218">
        <v>0.109</v>
      </c>
      <c r="F107" s="219">
        <v>128</v>
      </c>
      <c r="G107" s="218"/>
      <c r="H107" s="219">
        <v>0.66</v>
      </c>
      <c r="I107" s="265"/>
      <c r="J107" s="219"/>
      <c r="K107" s="266">
        <f>E107*F107*H107</f>
        <v>9.20832</v>
      </c>
      <c r="L107" s="9"/>
      <c r="M107" s="9"/>
      <c r="N107" s="9"/>
    </row>
    <row r="108" spans="1:14" ht="15.75">
      <c r="A108" s="220"/>
      <c r="B108" s="221"/>
      <c r="C108" s="221"/>
      <c r="D108" s="222"/>
      <c r="E108" s="222"/>
      <c r="F108" s="223"/>
      <c r="G108" s="223"/>
      <c r="H108" s="223"/>
      <c r="I108" s="223"/>
      <c r="J108" s="223"/>
      <c r="K108" s="267">
        <f>K106</f>
        <v>14.652000000000001</v>
      </c>
      <c r="L108" s="9"/>
      <c r="M108" s="9"/>
      <c r="N108" s="9"/>
    </row>
    <row r="109" spans="1:14" ht="15.75">
      <c r="A109" s="166" t="s">
        <v>114</v>
      </c>
      <c r="B109" s="32" t="s">
        <v>32</v>
      </c>
      <c r="C109" s="230" t="s">
        <v>115</v>
      </c>
      <c r="D109" s="231" t="s">
        <v>116</v>
      </c>
      <c r="E109" s="232" t="s">
        <v>194</v>
      </c>
      <c r="F109" s="49" t="s">
        <v>18</v>
      </c>
      <c r="G109" s="49" t="s">
        <v>199</v>
      </c>
      <c r="H109" s="49" t="s">
        <v>25</v>
      </c>
      <c r="I109" s="49" t="s">
        <v>200</v>
      </c>
      <c r="J109" s="49" t="s">
        <v>201</v>
      </c>
      <c r="K109" s="141" t="s">
        <v>202</v>
      </c>
      <c r="L109" s="9"/>
      <c r="M109" s="9"/>
      <c r="N109" s="9"/>
    </row>
    <row r="110" spans="1:14" ht="15.75">
      <c r="A110" s="233"/>
      <c r="B110" s="142"/>
      <c r="C110" s="142"/>
      <c r="D110" s="234" t="s">
        <v>243</v>
      </c>
      <c r="E110" s="142"/>
      <c r="F110" s="100"/>
      <c r="G110" s="235"/>
      <c r="H110" s="100"/>
      <c r="I110" s="21"/>
      <c r="J110" s="21">
        <v>6</v>
      </c>
      <c r="K110" s="137">
        <f>J110</f>
        <v>6</v>
      </c>
      <c r="L110" s="9"/>
      <c r="M110" s="9"/>
      <c r="N110" s="9"/>
    </row>
    <row r="111" spans="1:14" ht="15.75">
      <c r="A111" s="183"/>
      <c r="B111" s="184"/>
      <c r="C111" s="184"/>
      <c r="D111" s="182"/>
      <c r="E111" s="182"/>
      <c r="F111" s="27"/>
      <c r="G111" s="27"/>
      <c r="H111" s="27"/>
      <c r="I111" s="27"/>
      <c r="J111" s="27"/>
      <c r="K111" s="138">
        <f>K110</f>
        <v>6</v>
      </c>
      <c r="L111" s="9"/>
      <c r="M111" s="9"/>
      <c r="N111" s="9"/>
    </row>
    <row r="112" spans="1:14" ht="15.75">
      <c r="A112" s="197" t="s">
        <v>321</v>
      </c>
      <c r="B112" s="236"/>
      <c r="C112" s="237" t="s">
        <v>331</v>
      </c>
      <c r="D112" s="238" t="s">
        <v>332</v>
      </c>
      <c r="E112" s="224" t="s">
        <v>38</v>
      </c>
      <c r="F112" s="227" t="s">
        <v>18</v>
      </c>
      <c r="G112" s="227" t="s">
        <v>199</v>
      </c>
      <c r="H112" s="227" t="s">
        <v>25</v>
      </c>
      <c r="I112" s="227" t="s">
        <v>200</v>
      </c>
      <c r="J112" s="227" t="s">
        <v>201</v>
      </c>
      <c r="K112" s="268" t="s">
        <v>202</v>
      </c>
      <c r="L112" s="9"/>
      <c r="M112" s="9"/>
      <c r="N112" s="9"/>
    </row>
    <row r="113" spans="1:14" ht="15.75">
      <c r="A113" s="239"/>
      <c r="B113" s="229"/>
      <c r="C113" s="229"/>
      <c r="D113" s="240" t="s">
        <v>333</v>
      </c>
      <c r="E113" s="241"/>
      <c r="F113" s="242"/>
      <c r="G113" s="242">
        <v>0.2</v>
      </c>
      <c r="H113" s="242"/>
      <c r="I113" s="242">
        <v>2.5</v>
      </c>
      <c r="J113" s="242">
        <v>18</v>
      </c>
      <c r="K113" s="269">
        <f>G113*I113*J113</f>
        <v>9</v>
      </c>
      <c r="L113" s="9"/>
      <c r="M113" s="9"/>
      <c r="N113" s="9"/>
    </row>
    <row r="114" spans="1:14" ht="15.75">
      <c r="A114" s="243"/>
      <c r="B114" s="221"/>
      <c r="C114" s="221"/>
      <c r="D114" s="222"/>
      <c r="E114" s="222"/>
      <c r="F114" s="223"/>
      <c r="G114" s="223"/>
      <c r="H114" s="223"/>
      <c r="I114" s="223"/>
      <c r="J114" s="223"/>
      <c r="K114" s="267">
        <f>K113</f>
        <v>9</v>
      </c>
      <c r="L114" s="9"/>
      <c r="M114" s="9"/>
      <c r="N114" s="9"/>
    </row>
    <row r="115" spans="1:14" ht="15.75">
      <c r="A115" s="197" t="s">
        <v>321</v>
      </c>
      <c r="B115" s="224" t="s">
        <v>32</v>
      </c>
      <c r="C115" s="225" t="s">
        <v>181</v>
      </c>
      <c r="D115" s="226" t="s">
        <v>334</v>
      </c>
      <c r="E115" s="224" t="s">
        <v>180</v>
      </c>
      <c r="F115" s="227" t="s">
        <v>18</v>
      </c>
      <c r="G115" s="227" t="s">
        <v>199</v>
      </c>
      <c r="H115" s="227" t="s">
        <v>25</v>
      </c>
      <c r="I115" s="227" t="s">
        <v>200</v>
      </c>
      <c r="J115" s="227" t="s">
        <v>201</v>
      </c>
      <c r="K115" s="268" t="s">
        <v>202</v>
      </c>
      <c r="L115" s="9"/>
      <c r="M115" s="9"/>
      <c r="N115" s="9"/>
    </row>
    <row r="116" spans="1:14" ht="15.75">
      <c r="A116" s="215"/>
      <c r="B116" s="216"/>
      <c r="C116" s="216"/>
      <c r="D116" s="244" t="s">
        <v>335</v>
      </c>
      <c r="E116" s="245"/>
      <c r="F116" s="246">
        <v>6</v>
      </c>
      <c r="G116" s="246">
        <v>0.2</v>
      </c>
      <c r="H116" s="246">
        <v>0.2</v>
      </c>
      <c r="I116" s="246">
        <v>2.5</v>
      </c>
      <c r="J116" s="246"/>
      <c r="K116" s="266">
        <f>F116*G116*H116*I116</f>
        <v>0.6000000000000001</v>
      </c>
      <c r="L116" s="9"/>
      <c r="M116" s="9"/>
      <c r="N116" s="9"/>
    </row>
    <row r="117" spans="1:14" ht="15.75">
      <c r="A117" s="220"/>
      <c r="B117" s="221"/>
      <c r="C117" s="221"/>
      <c r="D117" s="222"/>
      <c r="E117" s="222"/>
      <c r="F117" s="223"/>
      <c r="G117" s="223"/>
      <c r="H117" s="223"/>
      <c r="I117" s="223"/>
      <c r="J117" s="223"/>
      <c r="K117" s="267">
        <f>K116</f>
        <v>0.6000000000000001</v>
      </c>
      <c r="L117" s="9"/>
      <c r="M117" s="9"/>
      <c r="N117" s="9"/>
    </row>
    <row r="118" spans="1:14" ht="31.5">
      <c r="A118" s="197" t="s">
        <v>321</v>
      </c>
      <c r="B118" s="224" t="s">
        <v>32</v>
      </c>
      <c r="C118" s="225" t="s">
        <v>182</v>
      </c>
      <c r="D118" s="226" t="s">
        <v>336</v>
      </c>
      <c r="E118" s="224" t="s">
        <v>180</v>
      </c>
      <c r="F118" s="227" t="s">
        <v>18</v>
      </c>
      <c r="G118" s="227" t="s">
        <v>199</v>
      </c>
      <c r="H118" s="227" t="s">
        <v>25</v>
      </c>
      <c r="I118" s="227" t="s">
        <v>200</v>
      </c>
      <c r="J118" s="227" t="s">
        <v>201</v>
      </c>
      <c r="K118" s="268" t="s">
        <v>202</v>
      </c>
      <c r="L118" s="9"/>
      <c r="M118" s="9"/>
      <c r="N118" s="9"/>
    </row>
    <row r="119" spans="1:14" ht="15.75">
      <c r="A119" s="215"/>
      <c r="B119" s="216"/>
      <c r="C119" s="216"/>
      <c r="D119" s="244" t="s">
        <v>335</v>
      </c>
      <c r="E119" s="245"/>
      <c r="F119" s="246">
        <v>6</v>
      </c>
      <c r="G119" s="246">
        <v>0.2</v>
      </c>
      <c r="H119" s="246">
        <v>0.2</v>
      </c>
      <c r="I119" s="246">
        <v>2.5</v>
      </c>
      <c r="J119" s="246"/>
      <c r="K119" s="266">
        <f>F119*G119*H119*I119</f>
        <v>0.6000000000000001</v>
      </c>
      <c r="L119" s="9"/>
      <c r="M119" s="9"/>
      <c r="N119" s="9"/>
    </row>
    <row r="120" spans="1:14" ht="15.75">
      <c r="A120" s="220"/>
      <c r="B120" s="221"/>
      <c r="C120" s="221"/>
      <c r="D120" s="222"/>
      <c r="E120" s="222"/>
      <c r="F120" s="223"/>
      <c r="G120" s="223"/>
      <c r="H120" s="223"/>
      <c r="I120" s="223"/>
      <c r="J120" s="223"/>
      <c r="K120" s="267">
        <f>K119</f>
        <v>0.6000000000000001</v>
      </c>
      <c r="L120" s="9"/>
      <c r="M120" s="9"/>
      <c r="N120" s="9"/>
    </row>
    <row r="121" spans="1:14" ht="15.75">
      <c r="A121" s="166" t="s">
        <v>117</v>
      </c>
      <c r="B121" s="29" t="s">
        <v>32</v>
      </c>
      <c r="C121" s="167" t="s">
        <v>88</v>
      </c>
      <c r="D121" s="57" t="s">
        <v>89</v>
      </c>
      <c r="E121" s="29" t="s">
        <v>187</v>
      </c>
      <c r="F121" s="128" t="s">
        <v>18</v>
      </c>
      <c r="G121" s="128" t="s">
        <v>199</v>
      </c>
      <c r="H121" s="128" t="s">
        <v>25</v>
      </c>
      <c r="I121" s="128" t="s">
        <v>200</v>
      </c>
      <c r="J121" s="128" t="s">
        <v>201</v>
      </c>
      <c r="K121" s="157" t="s">
        <v>202</v>
      </c>
      <c r="L121" s="9"/>
      <c r="M121" s="9"/>
      <c r="N121" s="9"/>
    </row>
    <row r="122" spans="1:14" ht="15.75">
      <c r="A122" s="168"/>
      <c r="B122" s="42"/>
      <c r="C122" s="20"/>
      <c r="D122" s="63" t="s">
        <v>244</v>
      </c>
      <c r="E122" s="42"/>
      <c r="F122" s="247"/>
      <c r="G122" s="247">
        <v>0.2</v>
      </c>
      <c r="H122" s="247"/>
      <c r="I122" s="247">
        <v>2.5</v>
      </c>
      <c r="J122" s="247">
        <v>18</v>
      </c>
      <c r="K122" s="256">
        <f>G122*I122*J122</f>
        <v>9</v>
      </c>
      <c r="L122" s="9"/>
      <c r="M122" s="9"/>
      <c r="N122" s="9"/>
    </row>
    <row r="123" spans="1:14" ht="15.75">
      <c r="A123" s="169"/>
      <c r="B123" s="170"/>
      <c r="C123" s="24"/>
      <c r="D123" s="47"/>
      <c r="E123" s="170"/>
      <c r="F123" s="171"/>
      <c r="G123" s="170"/>
      <c r="H123" s="171"/>
      <c r="I123" s="257"/>
      <c r="J123" s="257"/>
      <c r="K123" s="258">
        <f>K122</f>
        <v>9</v>
      </c>
      <c r="L123" s="9"/>
      <c r="M123" s="9"/>
      <c r="N123" s="9"/>
    </row>
    <row r="124" spans="1:14" ht="15.75">
      <c r="A124" s="166" t="s">
        <v>118</v>
      </c>
      <c r="B124" s="248" t="s">
        <v>32</v>
      </c>
      <c r="C124" s="248" t="s">
        <v>66</v>
      </c>
      <c r="D124" s="249" t="s">
        <v>67</v>
      </c>
      <c r="E124" s="32" t="s">
        <v>194</v>
      </c>
      <c r="F124" s="49" t="s">
        <v>18</v>
      </c>
      <c r="G124" s="49" t="s">
        <v>199</v>
      </c>
      <c r="H124" s="49" t="s">
        <v>25</v>
      </c>
      <c r="I124" s="49" t="s">
        <v>200</v>
      </c>
      <c r="J124" s="49" t="s">
        <v>201</v>
      </c>
      <c r="K124" s="141" t="s">
        <v>202</v>
      </c>
      <c r="L124" s="9"/>
      <c r="M124" s="9"/>
      <c r="N124" s="9"/>
    </row>
    <row r="125" spans="1:14" ht="15.75">
      <c r="A125" s="250"/>
      <c r="B125" s="251"/>
      <c r="C125" s="251"/>
      <c r="D125" s="63" t="s">
        <v>244</v>
      </c>
      <c r="E125" s="65"/>
      <c r="F125" s="21"/>
      <c r="G125" s="21">
        <v>0.2</v>
      </c>
      <c r="H125" s="21"/>
      <c r="I125" s="21">
        <v>2.5</v>
      </c>
      <c r="J125" s="21">
        <v>18</v>
      </c>
      <c r="K125" s="256">
        <f>G125*I125*J125</f>
        <v>9</v>
      </c>
      <c r="L125" s="9"/>
      <c r="M125" s="9"/>
      <c r="N125" s="9"/>
    </row>
    <row r="126" spans="1:14" ht="15.75">
      <c r="A126" s="183"/>
      <c r="B126" s="184"/>
      <c r="C126" s="184"/>
      <c r="D126" s="252"/>
      <c r="E126" s="253"/>
      <c r="F126" s="127"/>
      <c r="G126" s="127"/>
      <c r="H126" s="127"/>
      <c r="I126" s="127"/>
      <c r="J126" s="127"/>
      <c r="K126" s="156">
        <f>K125</f>
        <v>9</v>
      </c>
      <c r="L126" s="9"/>
      <c r="M126" s="9"/>
      <c r="N126" s="9"/>
    </row>
    <row r="127" spans="1:14" ht="15.75">
      <c r="A127" s="166" t="s">
        <v>119</v>
      </c>
      <c r="B127" s="29" t="s">
        <v>32</v>
      </c>
      <c r="C127" s="167" t="s">
        <v>69</v>
      </c>
      <c r="D127" s="57" t="s">
        <v>70</v>
      </c>
      <c r="E127" s="29" t="s">
        <v>187</v>
      </c>
      <c r="F127" s="128" t="s">
        <v>18</v>
      </c>
      <c r="G127" s="128" t="s">
        <v>199</v>
      </c>
      <c r="H127" s="128" t="s">
        <v>25</v>
      </c>
      <c r="I127" s="128" t="s">
        <v>200</v>
      </c>
      <c r="J127" s="128" t="s">
        <v>201</v>
      </c>
      <c r="K127" s="157" t="s">
        <v>202</v>
      </c>
      <c r="L127" s="9"/>
      <c r="M127" s="9"/>
      <c r="N127" s="9"/>
    </row>
    <row r="128" spans="1:14" ht="15.75">
      <c r="A128" s="168"/>
      <c r="B128" s="42"/>
      <c r="C128" s="20"/>
      <c r="D128" s="63" t="s">
        <v>244</v>
      </c>
      <c r="E128" s="42"/>
      <c r="F128" s="254"/>
      <c r="G128" s="254">
        <v>0.2</v>
      </c>
      <c r="H128" s="254"/>
      <c r="I128" s="254">
        <v>2.5</v>
      </c>
      <c r="J128" s="254">
        <v>18</v>
      </c>
      <c r="K128" s="256">
        <f>G128*I128*J128</f>
        <v>9</v>
      </c>
      <c r="L128" s="9"/>
      <c r="M128" s="9"/>
      <c r="N128" s="9"/>
    </row>
    <row r="129" spans="1:14" ht="15.75">
      <c r="A129" s="169"/>
      <c r="B129" s="170"/>
      <c r="C129" s="24"/>
      <c r="D129" s="47"/>
      <c r="E129" s="170"/>
      <c r="F129" s="171"/>
      <c r="G129" s="170"/>
      <c r="H129" s="171"/>
      <c r="I129" s="257"/>
      <c r="J129" s="257"/>
      <c r="K129" s="258">
        <f>K128</f>
        <v>9</v>
      </c>
      <c r="L129" s="9"/>
      <c r="M129" s="9"/>
      <c r="N129" s="9"/>
    </row>
    <row r="130" spans="1:14" ht="15.75">
      <c r="A130" s="166" t="s">
        <v>120</v>
      </c>
      <c r="B130" s="29" t="s">
        <v>32</v>
      </c>
      <c r="C130" s="30" t="s">
        <v>188</v>
      </c>
      <c r="D130" s="31" t="s">
        <v>189</v>
      </c>
      <c r="E130" s="29" t="s">
        <v>187</v>
      </c>
      <c r="F130" s="128" t="s">
        <v>18</v>
      </c>
      <c r="G130" s="128" t="s">
        <v>199</v>
      </c>
      <c r="H130" s="128" t="s">
        <v>25</v>
      </c>
      <c r="I130" s="128" t="s">
        <v>200</v>
      </c>
      <c r="J130" s="128" t="s">
        <v>201</v>
      </c>
      <c r="K130" s="157" t="s">
        <v>202</v>
      </c>
      <c r="L130" s="9"/>
      <c r="M130" s="9"/>
      <c r="N130" s="9"/>
    </row>
    <row r="131" spans="1:14" ht="15.75">
      <c r="A131" s="168"/>
      <c r="B131" s="42"/>
      <c r="C131" s="20"/>
      <c r="D131" s="63" t="s">
        <v>244</v>
      </c>
      <c r="E131" s="42"/>
      <c r="F131" s="254"/>
      <c r="G131" s="254">
        <v>0.2</v>
      </c>
      <c r="H131" s="254"/>
      <c r="I131" s="254">
        <v>2.5</v>
      </c>
      <c r="J131" s="254">
        <v>18</v>
      </c>
      <c r="K131" s="256">
        <f>G131*I131*J131</f>
        <v>9</v>
      </c>
      <c r="L131" s="9"/>
      <c r="M131" s="9"/>
      <c r="N131" s="9"/>
    </row>
    <row r="132" spans="1:14" ht="15.75">
      <c r="A132" s="86"/>
      <c r="B132" s="87"/>
      <c r="C132" s="87"/>
      <c r="D132" s="47"/>
      <c r="E132" s="170"/>
      <c r="F132" s="171"/>
      <c r="G132" s="170"/>
      <c r="H132" s="171"/>
      <c r="I132" s="257"/>
      <c r="J132" s="257"/>
      <c r="K132" s="258">
        <f>K131</f>
        <v>9</v>
      </c>
      <c r="L132" s="9"/>
      <c r="M132" s="9"/>
      <c r="N132" s="9"/>
    </row>
    <row r="133" spans="1:14" ht="31.5">
      <c r="A133" s="166" t="s">
        <v>121</v>
      </c>
      <c r="B133" s="185" t="s">
        <v>11</v>
      </c>
      <c r="C133" s="185" t="s">
        <v>122</v>
      </c>
      <c r="D133" s="270" t="s">
        <v>123</v>
      </c>
      <c r="E133" s="188" t="s">
        <v>307</v>
      </c>
      <c r="F133" s="73" t="s">
        <v>18</v>
      </c>
      <c r="G133" s="73" t="s">
        <v>199</v>
      </c>
      <c r="H133" s="73" t="s">
        <v>25</v>
      </c>
      <c r="I133" s="73" t="s">
        <v>200</v>
      </c>
      <c r="J133" s="73" t="s">
        <v>201</v>
      </c>
      <c r="K133" s="144" t="s">
        <v>202</v>
      </c>
      <c r="L133" s="9"/>
      <c r="M133" s="9"/>
      <c r="N133" s="9"/>
    </row>
    <row r="134" spans="1:14" ht="15.75">
      <c r="A134" s="271"/>
      <c r="B134" s="272"/>
      <c r="C134" s="273"/>
      <c r="D134" s="274" t="s">
        <v>337</v>
      </c>
      <c r="E134" s="275"/>
      <c r="F134" s="276">
        <v>1</v>
      </c>
      <c r="G134" s="277"/>
      <c r="H134" s="277"/>
      <c r="I134" s="277"/>
      <c r="J134" s="277"/>
      <c r="K134" s="362">
        <f>F134</f>
        <v>1</v>
      </c>
      <c r="L134" s="9"/>
      <c r="M134" s="9"/>
      <c r="N134" s="9"/>
    </row>
    <row r="135" spans="1:14" ht="15.75">
      <c r="A135" s="194"/>
      <c r="B135" s="195"/>
      <c r="C135" s="195"/>
      <c r="D135" s="196"/>
      <c r="E135" s="196"/>
      <c r="F135" s="278"/>
      <c r="G135" s="196"/>
      <c r="H135" s="196"/>
      <c r="I135" s="196"/>
      <c r="J135" s="196"/>
      <c r="K135" s="146">
        <f>K134</f>
        <v>1</v>
      </c>
      <c r="L135" s="9"/>
      <c r="M135" s="9"/>
      <c r="N135" s="9"/>
    </row>
    <row r="136" spans="1:14" ht="31.5">
      <c r="A136" s="166" t="s">
        <v>125</v>
      </c>
      <c r="B136" s="185" t="s">
        <v>11</v>
      </c>
      <c r="C136" s="185" t="s">
        <v>126</v>
      </c>
      <c r="D136" s="279" t="s">
        <v>127</v>
      </c>
      <c r="E136" s="188" t="s">
        <v>307</v>
      </c>
      <c r="F136" s="73" t="s">
        <v>18</v>
      </c>
      <c r="G136" s="73" t="s">
        <v>199</v>
      </c>
      <c r="H136" s="73" t="s">
        <v>25</v>
      </c>
      <c r="I136" s="73" t="s">
        <v>200</v>
      </c>
      <c r="J136" s="73" t="s">
        <v>201</v>
      </c>
      <c r="K136" s="144" t="s">
        <v>202</v>
      </c>
      <c r="L136" s="9"/>
      <c r="M136" s="9"/>
      <c r="N136" s="9"/>
    </row>
    <row r="137" spans="1:14" ht="15.75">
      <c r="A137" s="271"/>
      <c r="B137" s="272"/>
      <c r="C137" s="273"/>
      <c r="D137" s="274" t="s">
        <v>338</v>
      </c>
      <c r="E137" s="275"/>
      <c r="F137" s="276">
        <v>2</v>
      </c>
      <c r="G137" s="277"/>
      <c r="H137" s="277"/>
      <c r="I137" s="277"/>
      <c r="J137" s="277"/>
      <c r="K137" s="363">
        <f>F137</f>
        <v>2</v>
      </c>
      <c r="L137" s="9"/>
      <c r="M137" s="9"/>
      <c r="N137" s="9"/>
    </row>
    <row r="138" spans="1:14" ht="15.75">
      <c r="A138" s="194"/>
      <c r="B138" s="195"/>
      <c r="C138" s="195"/>
      <c r="D138" s="196"/>
      <c r="E138" s="196"/>
      <c r="F138" s="278"/>
      <c r="G138" s="196"/>
      <c r="H138" s="196"/>
      <c r="I138" s="196"/>
      <c r="J138" s="196"/>
      <c r="K138" s="146">
        <f>K137</f>
        <v>2</v>
      </c>
      <c r="L138" s="9"/>
      <c r="M138" s="9"/>
      <c r="N138" s="9"/>
    </row>
    <row r="139" spans="1:14" ht="15.75">
      <c r="A139" s="280">
        <v>5</v>
      </c>
      <c r="B139" s="917" t="s">
        <v>128</v>
      </c>
      <c r="C139" s="918"/>
      <c r="D139" s="918"/>
      <c r="E139" s="918"/>
      <c r="F139" s="918"/>
      <c r="G139" s="918"/>
      <c r="H139" s="918"/>
      <c r="I139" s="918"/>
      <c r="J139" s="918"/>
      <c r="K139" s="919"/>
      <c r="L139" s="9"/>
      <c r="M139" s="9"/>
      <c r="N139" s="9"/>
    </row>
    <row r="140" spans="1:14" ht="31.5">
      <c r="A140" s="166" t="s">
        <v>129</v>
      </c>
      <c r="B140" s="185" t="s">
        <v>32</v>
      </c>
      <c r="C140" s="32" t="s">
        <v>48</v>
      </c>
      <c r="D140" s="231" t="s">
        <v>49</v>
      </c>
      <c r="E140" s="232" t="s">
        <v>194</v>
      </c>
      <c r="F140" s="49" t="s">
        <v>18</v>
      </c>
      <c r="G140" s="49" t="s">
        <v>199</v>
      </c>
      <c r="H140" s="49" t="s">
        <v>25</v>
      </c>
      <c r="I140" s="49" t="s">
        <v>200</v>
      </c>
      <c r="J140" s="49" t="s">
        <v>201</v>
      </c>
      <c r="K140" s="141" t="s">
        <v>202</v>
      </c>
      <c r="L140" s="9"/>
      <c r="M140" s="9"/>
      <c r="N140" s="9"/>
    </row>
    <row r="141" spans="1:14" ht="15.75">
      <c r="A141" s="189"/>
      <c r="B141" s="190"/>
      <c r="C141" s="190"/>
      <c r="D141" s="281" t="s">
        <v>248</v>
      </c>
      <c r="E141" s="282"/>
      <c r="F141" s="282"/>
      <c r="G141" s="282"/>
      <c r="H141" s="283">
        <v>33.7</v>
      </c>
      <c r="I141" s="282"/>
      <c r="J141" s="282"/>
      <c r="K141" s="364">
        <f>H141</f>
        <v>33.7</v>
      </c>
      <c r="L141" s="9"/>
      <c r="M141" s="9"/>
      <c r="N141" s="9"/>
    </row>
    <row r="142" spans="1:14" ht="15.75">
      <c r="A142" s="284"/>
      <c r="B142" s="273"/>
      <c r="C142" s="273"/>
      <c r="D142" s="274"/>
      <c r="E142" s="285"/>
      <c r="F142" s="285"/>
      <c r="G142" s="285"/>
      <c r="H142" s="286"/>
      <c r="I142" s="285"/>
      <c r="J142" s="285"/>
      <c r="K142" s="365"/>
      <c r="L142" s="9"/>
      <c r="M142" s="9"/>
      <c r="N142" s="9"/>
    </row>
    <row r="143" spans="1:14" ht="15.75">
      <c r="A143" s="287"/>
      <c r="B143" s="288"/>
      <c r="C143" s="288"/>
      <c r="D143" s="289"/>
      <c r="E143" s="289"/>
      <c r="F143" s="289"/>
      <c r="G143" s="289"/>
      <c r="H143" s="289"/>
      <c r="I143" s="289"/>
      <c r="J143" s="289"/>
      <c r="K143" s="146">
        <f>SUM(K141:K142)</f>
        <v>33.7</v>
      </c>
      <c r="L143" s="9"/>
      <c r="M143" s="9"/>
      <c r="N143" s="9"/>
    </row>
    <row r="144" spans="1:14" ht="15.75">
      <c r="A144" s="166" t="s">
        <v>130</v>
      </c>
      <c r="B144" s="185" t="s">
        <v>32</v>
      </c>
      <c r="C144" s="186" t="s">
        <v>51</v>
      </c>
      <c r="D144" s="187" t="s">
        <v>52</v>
      </c>
      <c r="E144" s="188" t="s">
        <v>180</v>
      </c>
      <c r="F144" s="73" t="s">
        <v>18</v>
      </c>
      <c r="G144" s="73" t="s">
        <v>199</v>
      </c>
      <c r="H144" s="73" t="s">
        <v>25</v>
      </c>
      <c r="I144" s="73" t="s">
        <v>200</v>
      </c>
      <c r="J144" s="73" t="s">
        <v>201</v>
      </c>
      <c r="K144" s="144" t="s">
        <v>202</v>
      </c>
      <c r="L144" s="9"/>
      <c r="M144" s="9"/>
      <c r="N144" s="9"/>
    </row>
    <row r="145" spans="1:14" ht="15.75">
      <c r="A145" s="189"/>
      <c r="B145" s="190"/>
      <c r="C145" s="191"/>
      <c r="D145" s="281" t="s">
        <v>250</v>
      </c>
      <c r="E145" s="193"/>
      <c r="F145" s="79"/>
      <c r="G145" s="79">
        <v>0.1</v>
      </c>
      <c r="H145" s="79">
        <v>33.7</v>
      </c>
      <c r="I145" s="79">
        <v>0.16</v>
      </c>
      <c r="J145" s="79"/>
      <c r="K145" s="145">
        <f aca="true" t="shared" si="2" ref="K145:K152">G145*H145*I145</f>
        <v>0.5392000000000001</v>
      </c>
      <c r="L145" s="9"/>
      <c r="M145" s="9"/>
      <c r="N145" s="9"/>
    </row>
    <row r="146" spans="1:14" ht="15.75">
      <c r="A146" s="290"/>
      <c r="B146" s="291"/>
      <c r="C146" s="292"/>
      <c r="D146" s="293" t="s">
        <v>251</v>
      </c>
      <c r="E146" s="294"/>
      <c r="F146" s="84"/>
      <c r="G146" s="97">
        <v>0.2</v>
      </c>
      <c r="H146" s="97">
        <v>28.6</v>
      </c>
      <c r="I146" s="97">
        <v>0.2</v>
      </c>
      <c r="J146" s="97"/>
      <c r="K146" s="366">
        <f t="shared" si="2"/>
        <v>1.1440000000000001</v>
      </c>
      <c r="L146" s="9"/>
      <c r="M146" s="9"/>
      <c r="N146" s="9"/>
    </row>
    <row r="147" spans="1:14" ht="15.75">
      <c r="A147" s="194"/>
      <c r="B147" s="195"/>
      <c r="C147" s="295"/>
      <c r="D147" s="296"/>
      <c r="E147" s="278"/>
      <c r="F147" s="91"/>
      <c r="G147" s="91"/>
      <c r="H147" s="91"/>
      <c r="I147" s="91"/>
      <c r="J147" s="91"/>
      <c r="K147" s="146">
        <f>SUM(K145:K146)</f>
        <v>1.6832000000000003</v>
      </c>
      <c r="L147" s="9"/>
      <c r="M147" s="9"/>
      <c r="N147" s="9"/>
    </row>
    <row r="148" spans="1:14" ht="47.25">
      <c r="A148" s="166" t="s">
        <v>131</v>
      </c>
      <c r="B148" s="185" t="s">
        <v>32</v>
      </c>
      <c r="C148" s="186" t="s">
        <v>58</v>
      </c>
      <c r="D148" s="187" t="s">
        <v>320</v>
      </c>
      <c r="E148" s="188" t="s">
        <v>180</v>
      </c>
      <c r="F148" s="73" t="s">
        <v>18</v>
      </c>
      <c r="G148" s="73" t="s">
        <v>199</v>
      </c>
      <c r="H148" s="73" t="s">
        <v>25</v>
      </c>
      <c r="I148" s="73" t="s">
        <v>200</v>
      </c>
      <c r="J148" s="73" t="s">
        <v>201</v>
      </c>
      <c r="K148" s="144" t="s">
        <v>202</v>
      </c>
      <c r="L148" s="9"/>
      <c r="M148" s="9"/>
      <c r="N148" s="9"/>
    </row>
    <row r="149" spans="1:14" ht="15.75">
      <c r="A149" s="189"/>
      <c r="B149" s="190"/>
      <c r="C149" s="191"/>
      <c r="D149" s="192" t="s">
        <v>252</v>
      </c>
      <c r="E149" s="193"/>
      <c r="F149" s="79"/>
      <c r="G149" s="79">
        <v>0.1</v>
      </c>
      <c r="H149" s="79">
        <v>33.7</v>
      </c>
      <c r="I149" s="79">
        <v>0.16</v>
      </c>
      <c r="J149" s="79"/>
      <c r="K149" s="145">
        <f t="shared" si="2"/>
        <v>0.5392000000000001</v>
      </c>
      <c r="L149" s="9"/>
      <c r="M149" s="9"/>
      <c r="N149" s="9"/>
    </row>
    <row r="150" spans="1:14" ht="15.75">
      <c r="A150" s="290"/>
      <c r="B150" s="291"/>
      <c r="C150" s="292"/>
      <c r="D150" s="192" t="s">
        <v>253</v>
      </c>
      <c r="E150" s="294"/>
      <c r="F150" s="84"/>
      <c r="G150" s="297">
        <v>1</v>
      </c>
      <c r="H150" s="297">
        <v>30</v>
      </c>
      <c r="I150" s="367">
        <v>0.09</v>
      </c>
      <c r="J150" s="315"/>
      <c r="K150" s="368">
        <f t="shared" si="2"/>
        <v>2.6999999999999997</v>
      </c>
      <c r="L150" s="9"/>
      <c r="M150" s="9"/>
      <c r="N150" s="9"/>
    </row>
    <row r="151" spans="1:14" ht="15.75">
      <c r="A151" s="290"/>
      <c r="B151" s="291"/>
      <c r="C151" s="292"/>
      <c r="D151" s="192" t="s">
        <v>254</v>
      </c>
      <c r="E151" s="294"/>
      <c r="F151" s="84"/>
      <c r="G151" s="298">
        <v>1.6</v>
      </c>
      <c r="H151" s="298">
        <v>30</v>
      </c>
      <c r="I151" s="369">
        <v>0.25</v>
      </c>
      <c r="J151" s="370"/>
      <c r="K151" s="368">
        <f t="shared" si="2"/>
        <v>12</v>
      </c>
      <c r="L151" s="9"/>
      <c r="M151" s="9"/>
      <c r="N151" s="9"/>
    </row>
    <row r="152" spans="1:14" ht="15.75">
      <c r="A152" s="290"/>
      <c r="B152" s="291"/>
      <c r="C152" s="292"/>
      <c r="D152" s="299" t="s">
        <v>255</v>
      </c>
      <c r="E152" s="294"/>
      <c r="F152" s="84"/>
      <c r="G152" s="97">
        <v>0.2</v>
      </c>
      <c r="H152" s="97">
        <v>28.6</v>
      </c>
      <c r="I152" s="97">
        <v>0.2</v>
      </c>
      <c r="J152" s="370"/>
      <c r="K152" s="368">
        <f t="shared" si="2"/>
        <v>1.1440000000000001</v>
      </c>
      <c r="L152" s="9"/>
      <c r="M152" s="9"/>
      <c r="N152" s="9"/>
    </row>
    <row r="153" spans="1:14" ht="15.75">
      <c r="A153" s="194"/>
      <c r="B153" s="195"/>
      <c r="C153" s="295"/>
      <c r="D153" s="296"/>
      <c r="E153" s="278"/>
      <c r="F153" s="91"/>
      <c r="G153" s="91"/>
      <c r="H153" s="91"/>
      <c r="I153" s="91"/>
      <c r="J153" s="91"/>
      <c r="K153" s="146">
        <f>SUM(K149:K152)</f>
        <v>16.383200000000002</v>
      </c>
      <c r="L153" s="9"/>
      <c r="M153" s="9"/>
      <c r="N153" s="9"/>
    </row>
    <row r="154" spans="1:14" ht="31.5">
      <c r="A154" s="300" t="s">
        <v>132</v>
      </c>
      <c r="B154" s="301" t="s">
        <v>32</v>
      </c>
      <c r="C154" s="302" t="s">
        <v>339</v>
      </c>
      <c r="D154" s="303" t="s">
        <v>340</v>
      </c>
      <c r="E154" s="301" t="s">
        <v>38</v>
      </c>
      <c r="F154" s="304" t="s">
        <v>18</v>
      </c>
      <c r="G154" s="304" t="s">
        <v>199</v>
      </c>
      <c r="H154" s="304" t="s">
        <v>25</v>
      </c>
      <c r="I154" s="304" t="s">
        <v>200</v>
      </c>
      <c r="J154" s="304" t="s">
        <v>201</v>
      </c>
      <c r="K154" s="371" t="s">
        <v>202</v>
      </c>
      <c r="L154" s="9"/>
      <c r="M154" s="9"/>
      <c r="N154" s="9"/>
    </row>
    <row r="155" spans="1:14" ht="15.75">
      <c r="A155" s="305"/>
      <c r="B155" s="306"/>
      <c r="C155" s="306"/>
      <c r="D155" s="307" t="s">
        <v>341</v>
      </c>
      <c r="E155" s="308"/>
      <c r="F155" s="306"/>
      <c r="G155" s="3"/>
      <c r="H155" s="3"/>
      <c r="I155" s="372"/>
      <c r="J155" s="372"/>
      <c r="K155" s="373"/>
      <c r="L155" s="9"/>
      <c r="M155" s="9"/>
      <c r="N155" s="9"/>
    </row>
    <row r="156" spans="1:14" ht="15.75">
      <c r="A156" s="309"/>
      <c r="B156" s="310"/>
      <c r="C156" s="311"/>
      <c r="D156" s="312"/>
      <c r="E156" s="310"/>
      <c r="F156" s="313"/>
      <c r="G156" s="313"/>
      <c r="H156" s="313"/>
      <c r="I156" s="313"/>
      <c r="J156" s="313"/>
      <c r="K156" s="374">
        <f>K155</f>
        <v>0</v>
      </c>
      <c r="L156" s="9"/>
      <c r="M156" s="9"/>
      <c r="N156" s="9"/>
    </row>
    <row r="157" spans="1:14" ht="31.5">
      <c r="A157" s="166" t="s">
        <v>135</v>
      </c>
      <c r="B157" s="185" t="s">
        <v>32</v>
      </c>
      <c r="C157" s="186" t="s">
        <v>256</v>
      </c>
      <c r="D157" s="187" t="s">
        <v>134</v>
      </c>
      <c r="E157" s="188" t="s">
        <v>180</v>
      </c>
      <c r="F157" s="73" t="s">
        <v>18</v>
      </c>
      <c r="G157" s="73" t="s">
        <v>199</v>
      </c>
      <c r="H157" s="73" t="s">
        <v>25</v>
      </c>
      <c r="I157" s="73" t="s">
        <v>200</v>
      </c>
      <c r="J157" s="73" t="s">
        <v>201</v>
      </c>
      <c r="K157" s="144" t="s">
        <v>202</v>
      </c>
      <c r="L157" s="9"/>
      <c r="M157" s="9"/>
      <c r="N157" s="9"/>
    </row>
    <row r="158" spans="1:14" ht="15.75">
      <c r="A158" s="314"/>
      <c r="B158" s="315"/>
      <c r="C158" s="315"/>
      <c r="D158" s="315" t="s">
        <v>257</v>
      </c>
      <c r="E158" s="316"/>
      <c r="F158" s="315"/>
      <c r="G158" s="298">
        <v>1.6</v>
      </c>
      <c r="H158" s="298">
        <v>30</v>
      </c>
      <c r="I158" s="298">
        <v>0.5</v>
      </c>
      <c r="J158" s="375"/>
      <c r="K158" s="368">
        <f>G158*H158*I158</f>
        <v>24</v>
      </c>
      <c r="L158" s="9"/>
      <c r="M158" s="9"/>
      <c r="N158" s="9"/>
    </row>
    <row r="159" spans="1:14" ht="15.75">
      <c r="A159" s="317"/>
      <c r="B159" s="318"/>
      <c r="C159" s="318"/>
      <c r="D159" s="318"/>
      <c r="E159" s="319"/>
      <c r="F159" s="318"/>
      <c r="G159" s="318"/>
      <c r="H159" s="318"/>
      <c r="I159" s="318"/>
      <c r="J159" s="318"/>
      <c r="K159" s="376">
        <f>K158</f>
        <v>24</v>
      </c>
      <c r="L159" s="9"/>
      <c r="M159" s="9"/>
      <c r="N159" s="9"/>
    </row>
    <row r="160" spans="1:14" ht="16.5">
      <c r="A160" s="166" t="s">
        <v>138</v>
      </c>
      <c r="B160" s="185" t="s">
        <v>32</v>
      </c>
      <c r="C160" s="320" t="s">
        <v>133</v>
      </c>
      <c r="D160" s="321" t="s">
        <v>137</v>
      </c>
      <c r="E160" s="320" t="s">
        <v>38</v>
      </c>
      <c r="F160" s="73" t="s">
        <v>18</v>
      </c>
      <c r="G160" s="73" t="s">
        <v>199</v>
      </c>
      <c r="H160" s="73" t="s">
        <v>25</v>
      </c>
      <c r="I160" s="73" t="s">
        <v>200</v>
      </c>
      <c r="J160" s="73" t="s">
        <v>201</v>
      </c>
      <c r="K160" s="144" t="s">
        <v>202</v>
      </c>
      <c r="L160" s="9"/>
      <c r="M160" s="9"/>
      <c r="N160" s="9"/>
    </row>
    <row r="161" spans="1:14" ht="16.5">
      <c r="A161" s="322"/>
      <c r="B161" s="323"/>
      <c r="C161" s="324"/>
      <c r="D161" s="325" t="s">
        <v>258</v>
      </c>
      <c r="E161" s="326"/>
      <c r="F161" s="327"/>
      <c r="G161" s="328">
        <v>1</v>
      </c>
      <c r="H161" s="328">
        <v>30</v>
      </c>
      <c r="I161" s="327"/>
      <c r="J161" s="327"/>
      <c r="K161" s="377">
        <f aca="true" t="shared" si="3" ref="K161:K166">G161*H161</f>
        <v>30</v>
      </c>
      <c r="L161" s="9"/>
      <c r="M161" s="9"/>
      <c r="N161" s="9"/>
    </row>
    <row r="162" spans="1:14" ht="16.5">
      <c r="A162" s="329"/>
      <c r="B162" s="323"/>
      <c r="C162" s="330"/>
      <c r="D162" s="331" t="s">
        <v>259</v>
      </c>
      <c r="E162" s="326"/>
      <c r="F162" s="332"/>
      <c r="G162" s="298">
        <v>1.6</v>
      </c>
      <c r="H162" s="298">
        <v>30</v>
      </c>
      <c r="I162" s="332"/>
      <c r="J162" s="332"/>
      <c r="K162" s="378">
        <f t="shared" si="3"/>
        <v>48</v>
      </c>
      <c r="L162" s="9"/>
      <c r="M162" s="9"/>
      <c r="N162" s="9"/>
    </row>
    <row r="163" spans="1:14" ht="16.5">
      <c r="A163" s="287"/>
      <c r="B163" s="333"/>
      <c r="C163" s="334"/>
      <c r="D163" s="335"/>
      <c r="E163" s="336"/>
      <c r="F163" s="289"/>
      <c r="G163" s="289"/>
      <c r="H163" s="289"/>
      <c r="I163" s="289"/>
      <c r="J163" s="289"/>
      <c r="K163" s="379">
        <f>SUM(K161:K162)</f>
        <v>78</v>
      </c>
      <c r="L163" s="9"/>
      <c r="M163" s="9"/>
      <c r="N163" s="9"/>
    </row>
    <row r="164" spans="1:14" ht="33">
      <c r="A164" s="166" t="s">
        <v>140</v>
      </c>
      <c r="B164" s="185" t="s">
        <v>3</v>
      </c>
      <c r="C164" s="337">
        <v>101617</v>
      </c>
      <c r="D164" s="338" t="s">
        <v>260</v>
      </c>
      <c r="E164" s="320" t="s">
        <v>38</v>
      </c>
      <c r="F164" s="73" t="s">
        <v>18</v>
      </c>
      <c r="G164" s="73" t="s">
        <v>199</v>
      </c>
      <c r="H164" s="73" t="s">
        <v>25</v>
      </c>
      <c r="I164" s="73" t="s">
        <v>200</v>
      </c>
      <c r="J164" s="73" t="s">
        <v>201</v>
      </c>
      <c r="K164" s="144" t="s">
        <v>202</v>
      </c>
      <c r="L164" s="9"/>
      <c r="M164" s="9"/>
      <c r="N164" s="9"/>
    </row>
    <row r="165" spans="1:14" ht="16.5">
      <c r="A165" s="322"/>
      <c r="B165" s="323"/>
      <c r="C165" s="339"/>
      <c r="D165" s="340" t="s">
        <v>258</v>
      </c>
      <c r="E165" s="341"/>
      <c r="F165" s="327"/>
      <c r="G165" s="328">
        <v>1</v>
      </c>
      <c r="H165" s="328">
        <v>30</v>
      </c>
      <c r="I165" s="327"/>
      <c r="J165" s="327"/>
      <c r="K165" s="377">
        <f t="shared" si="3"/>
        <v>30</v>
      </c>
      <c r="L165" s="9"/>
      <c r="M165" s="9"/>
      <c r="N165" s="9"/>
    </row>
    <row r="166" spans="1:14" ht="16.5">
      <c r="A166" s="329"/>
      <c r="B166" s="323"/>
      <c r="C166" s="342"/>
      <c r="D166" s="343" t="s">
        <v>259</v>
      </c>
      <c r="E166" s="332"/>
      <c r="F166" s="332"/>
      <c r="G166" s="344">
        <v>1.6</v>
      </c>
      <c r="H166" s="344">
        <v>30</v>
      </c>
      <c r="I166" s="332"/>
      <c r="J166" s="332"/>
      <c r="K166" s="378">
        <f t="shared" si="3"/>
        <v>48</v>
      </c>
      <c r="L166" s="9"/>
      <c r="M166" s="9"/>
      <c r="N166" s="9"/>
    </row>
    <row r="167" spans="1:14" ht="16.5">
      <c r="A167" s="287"/>
      <c r="B167" s="333"/>
      <c r="C167" s="345"/>
      <c r="D167" s="346"/>
      <c r="E167" s="289"/>
      <c r="F167" s="289"/>
      <c r="G167" s="289"/>
      <c r="H167" s="289"/>
      <c r="I167" s="289"/>
      <c r="J167" s="289"/>
      <c r="K167" s="379">
        <f>SUM(K165:K166)</f>
        <v>78</v>
      </c>
      <c r="L167" s="9"/>
      <c r="M167" s="9"/>
      <c r="N167" s="9"/>
    </row>
    <row r="168" spans="1:14" ht="16.5">
      <c r="A168" s="166" t="s">
        <v>141</v>
      </c>
      <c r="B168" s="185" t="s">
        <v>32</v>
      </c>
      <c r="C168" s="347" t="s">
        <v>97</v>
      </c>
      <c r="D168" s="348" t="s">
        <v>98</v>
      </c>
      <c r="E168" s="349" t="s">
        <v>53</v>
      </c>
      <c r="F168" s="73" t="s">
        <v>18</v>
      </c>
      <c r="G168" s="73" t="s">
        <v>199</v>
      </c>
      <c r="H168" s="73" t="s">
        <v>25</v>
      </c>
      <c r="I168" s="73" t="s">
        <v>200</v>
      </c>
      <c r="J168" s="73" t="s">
        <v>201</v>
      </c>
      <c r="K168" s="144" t="s">
        <v>202</v>
      </c>
      <c r="L168" s="9"/>
      <c r="M168" s="9"/>
      <c r="N168" s="9"/>
    </row>
    <row r="169" spans="1:14" ht="16.5">
      <c r="A169" s="322"/>
      <c r="B169" s="323"/>
      <c r="C169" s="350"/>
      <c r="D169" s="340" t="s">
        <v>258</v>
      </c>
      <c r="E169" s="341"/>
      <c r="F169" s="327"/>
      <c r="G169" s="328">
        <v>1</v>
      </c>
      <c r="H169" s="328">
        <v>30</v>
      </c>
      <c r="I169" s="380">
        <v>0.03</v>
      </c>
      <c r="J169" s="327"/>
      <c r="K169" s="377">
        <f>G169*H169*I169</f>
        <v>0.8999999999999999</v>
      </c>
      <c r="L169" s="9"/>
      <c r="M169" s="9"/>
      <c r="N169" s="9"/>
    </row>
    <row r="170" spans="1:14" ht="16.5">
      <c r="A170" s="329"/>
      <c r="B170" s="323"/>
      <c r="C170" s="351"/>
      <c r="D170" s="343" t="s">
        <v>259</v>
      </c>
      <c r="E170" s="332"/>
      <c r="F170" s="332"/>
      <c r="G170" s="344">
        <v>1.6</v>
      </c>
      <c r="H170" s="344">
        <v>30</v>
      </c>
      <c r="I170" s="381">
        <v>0.03</v>
      </c>
      <c r="J170" s="332"/>
      <c r="K170" s="378">
        <f>G170*H170*I170</f>
        <v>1.44</v>
      </c>
      <c r="L170" s="9"/>
      <c r="M170" s="9"/>
      <c r="N170" s="9"/>
    </row>
    <row r="171" spans="1:14" ht="16.5">
      <c r="A171" s="284"/>
      <c r="B171" s="272"/>
      <c r="C171" s="352"/>
      <c r="D171" s="353"/>
      <c r="E171" s="285"/>
      <c r="F171" s="285"/>
      <c r="G171" s="285"/>
      <c r="H171" s="285"/>
      <c r="I171" s="285"/>
      <c r="J171" s="285"/>
      <c r="K171" s="382">
        <f>SUM(K169:K170)</f>
        <v>2.34</v>
      </c>
      <c r="L171" s="9"/>
      <c r="M171" s="9"/>
      <c r="N171" s="9"/>
    </row>
    <row r="172" spans="1:14" ht="47.25">
      <c r="A172" s="166" t="s">
        <v>143</v>
      </c>
      <c r="B172" s="185" t="s">
        <v>3</v>
      </c>
      <c r="C172" s="320">
        <v>94991</v>
      </c>
      <c r="D172" s="354" t="s">
        <v>142</v>
      </c>
      <c r="E172" s="349" t="s">
        <v>53</v>
      </c>
      <c r="F172" s="73" t="s">
        <v>18</v>
      </c>
      <c r="G172" s="73" t="s">
        <v>199</v>
      </c>
      <c r="H172" s="73" t="s">
        <v>25</v>
      </c>
      <c r="I172" s="73" t="s">
        <v>200</v>
      </c>
      <c r="J172" s="73" t="s">
        <v>201</v>
      </c>
      <c r="K172" s="144" t="s">
        <v>202</v>
      </c>
      <c r="L172" s="9"/>
      <c r="M172" s="9"/>
      <c r="N172" s="9"/>
    </row>
    <row r="173" spans="1:14" ht="15.75">
      <c r="A173" s="189"/>
      <c r="B173" s="190"/>
      <c r="C173" s="190"/>
      <c r="D173" s="355" t="s">
        <v>258</v>
      </c>
      <c r="E173" s="282"/>
      <c r="F173" s="282"/>
      <c r="G173" s="297">
        <v>1</v>
      </c>
      <c r="H173" s="297">
        <v>30</v>
      </c>
      <c r="I173" s="367">
        <v>0.06</v>
      </c>
      <c r="J173" s="315"/>
      <c r="K173" s="368">
        <f>G173*H173*I173</f>
        <v>1.7999999999999998</v>
      </c>
      <c r="L173" s="9"/>
      <c r="M173" s="9"/>
      <c r="N173" s="9"/>
    </row>
    <row r="174" spans="1:14" ht="15.75">
      <c r="A174" s="189"/>
      <c r="B174" s="190"/>
      <c r="C174" s="190"/>
      <c r="D174" s="343" t="s">
        <v>259</v>
      </c>
      <c r="E174" s="282"/>
      <c r="F174" s="282"/>
      <c r="G174" s="344">
        <v>1.6</v>
      </c>
      <c r="H174" s="344">
        <v>30</v>
      </c>
      <c r="I174" s="75">
        <v>0.06</v>
      </c>
      <c r="J174" s="282"/>
      <c r="K174" s="364">
        <f>G174*H174*I174</f>
        <v>2.88</v>
      </c>
      <c r="L174" s="9"/>
      <c r="M174" s="9"/>
      <c r="N174" s="9"/>
    </row>
    <row r="175" spans="1:14" ht="15.75">
      <c r="A175" s="194"/>
      <c r="B175" s="195"/>
      <c r="C175" s="195"/>
      <c r="D175" s="196"/>
      <c r="E175" s="196"/>
      <c r="F175" s="196"/>
      <c r="G175" s="196"/>
      <c r="H175" s="196"/>
      <c r="I175" s="196"/>
      <c r="J175" s="196"/>
      <c r="K175" s="383">
        <f>SUM(K173:K174)</f>
        <v>4.68</v>
      </c>
      <c r="L175" s="9"/>
      <c r="M175" s="9"/>
      <c r="N175" s="9"/>
    </row>
    <row r="176" spans="1:14" ht="16.5">
      <c r="A176" s="166" t="s">
        <v>146</v>
      </c>
      <c r="B176" s="185" t="s">
        <v>32</v>
      </c>
      <c r="C176" s="320" t="s">
        <v>144</v>
      </c>
      <c r="D176" s="354" t="s">
        <v>145</v>
      </c>
      <c r="E176" s="349" t="s">
        <v>38</v>
      </c>
      <c r="F176" s="73" t="s">
        <v>18</v>
      </c>
      <c r="G176" s="73" t="s">
        <v>199</v>
      </c>
      <c r="H176" s="73" t="s">
        <v>25</v>
      </c>
      <c r="I176" s="73" t="s">
        <v>200</v>
      </c>
      <c r="J176" s="73" t="s">
        <v>201</v>
      </c>
      <c r="K176" s="144" t="s">
        <v>202</v>
      </c>
      <c r="L176" s="9"/>
      <c r="M176" s="9"/>
      <c r="N176" s="9"/>
    </row>
    <row r="177" spans="1:14" ht="15.75">
      <c r="A177" s="284"/>
      <c r="B177" s="273"/>
      <c r="C177" s="273"/>
      <c r="D177" s="355" t="s">
        <v>258</v>
      </c>
      <c r="E177" s="282"/>
      <c r="F177" s="282"/>
      <c r="G177" s="297">
        <v>1</v>
      </c>
      <c r="H177" s="297">
        <v>30</v>
      </c>
      <c r="I177" s="384"/>
      <c r="J177" s="315"/>
      <c r="K177" s="368">
        <f>G177*H177</f>
        <v>30</v>
      </c>
      <c r="L177" s="9"/>
      <c r="M177" s="9"/>
      <c r="N177" s="9"/>
    </row>
    <row r="178" spans="1:14" ht="15.75">
      <c r="A178" s="284"/>
      <c r="B178" s="273"/>
      <c r="C178" s="273"/>
      <c r="D178" s="285"/>
      <c r="E178" s="285"/>
      <c r="F178" s="285"/>
      <c r="G178" s="285"/>
      <c r="H178" s="285"/>
      <c r="I178" s="285"/>
      <c r="J178" s="285"/>
      <c r="K178" s="385">
        <f>K177</f>
        <v>30</v>
      </c>
      <c r="L178" s="9"/>
      <c r="M178" s="9"/>
      <c r="N178" s="9"/>
    </row>
    <row r="179" spans="1:14" ht="31.5">
      <c r="A179" s="166" t="s">
        <v>342</v>
      </c>
      <c r="B179" s="185" t="s">
        <v>32</v>
      </c>
      <c r="C179" s="320" t="s">
        <v>147</v>
      </c>
      <c r="D179" s="354" t="s">
        <v>148</v>
      </c>
      <c r="E179" s="188" t="s">
        <v>180</v>
      </c>
      <c r="F179" s="73" t="s">
        <v>18</v>
      </c>
      <c r="G179" s="73" t="s">
        <v>199</v>
      </c>
      <c r="H179" s="73" t="s">
        <v>25</v>
      </c>
      <c r="I179" s="73" t="s">
        <v>200</v>
      </c>
      <c r="J179" s="73" t="s">
        <v>201</v>
      </c>
      <c r="K179" s="144" t="s">
        <v>202</v>
      </c>
      <c r="L179" s="9"/>
      <c r="M179" s="9"/>
      <c r="N179" s="9"/>
    </row>
    <row r="180" spans="1:14" ht="15.75">
      <c r="A180" s="189"/>
      <c r="B180" s="190"/>
      <c r="C180" s="190"/>
      <c r="D180" s="355" t="s">
        <v>261</v>
      </c>
      <c r="E180" s="282"/>
      <c r="F180" s="282"/>
      <c r="G180" s="297">
        <v>1</v>
      </c>
      <c r="H180" s="297">
        <v>30</v>
      </c>
      <c r="I180" s="367">
        <v>0.09</v>
      </c>
      <c r="J180" s="315"/>
      <c r="K180" s="368">
        <f>G180*H180*I180</f>
        <v>2.6999999999999997</v>
      </c>
      <c r="L180" s="9"/>
      <c r="M180" s="9"/>
      <c r="N180" s="9"/>
    </row>
    <row r="181" spans="1:14" ht="15.75">
      <c r="A181" s="290"/>
      <c r="B181" s="291"/>
      <c r="C181" s="291"/>
      <c r="D181" s="355" t="s">
        <v>262</v>
      </c>
      <c r="E181" s="356"/>
      <c r="F181" s="356"/>
      <c r="G181" s="298">
        <v>1.6</v>
      </c>
      <c r="H181" s="298">
        <v>30</v>
      </c>
      <c r="I181" s="369">
        <v>0.5</v>
      </c>
      <c r="J181" s="370"/>
      <c r="K181" s="368">
        <f>G181*H181*I181/2</f>
        <v>12</v>
      </c>
      <c r="L181" s="9"/>
      <c r="M181" s="9"/>
      <c r="N181" s="9"/>
    </row>
    <row r="182" spans="1:14" ht="15.75">
      <c r="A182" s="194"/>
      <c r="B182" s="195"/>
      <c r="C182" s="195"/>
      <c r="D182" s="196"/>
      <c r="E182" s="196"/>
      <c r="F182" s="196"/>
      <c r="G182" s="196"/>
      <c r="H182" s="196"/>
      <c r="I182" s="196"/>
      <c r="J182" s="196"/>
      <c r="K182" s="383">
        <f>SUM(K180:K181)</f>
        <v>14.7</v>
      </c>
      <c r="L182" s="9"/>
      <c r="M182" s="9"/>
      <c r="N182" s="9"/>
    </row>
    <row r="183" spans="1:14" ht="15.75">
      <c r="A183" s="357">
        <v>6</v>
      </c>
      <c r="B183" s="920" t="s">
        <v>149</v>
      </c>
      <c r="C183" s="921"/>
      <c r="D183" s="921"/>
      <c r="E183" s="921"/>
      <c r="F183" s="921"/>
      <c r="G183" s="921"/>
      <c r="H183" s="921"/>
      <c r="I183" s="921"/>
      <c r="J183" s="921"/>
      <c r="K183" s="922"/>
      <c r="L183" s="9"/>
      <c r="M183" s="9"/>
      <c r="N183" s="9"/>
    </row>
    <row r="184" spans="1:14" ht="31.5">
      <c r="A184" s="358" t="s">
        <v>150</v>
      </c>
      <c r="B184" s="359" t="s">
        <v>32</v>
      </c>
      <c r="C184" s="16" t="s">
        <v>48</v>
      </c>
      <c r="D184" s="360" t="s">
        <v>49</v>
      </c>
      <c r="E184" s="361" t="s">
        <v>194</v>
      </c>
      <c r="F184" s="37" t="s">
        <v>18</v>
      </c>
      <c r="G184" s="37" t="s">
        <v>199</v>
      </c>
      <c r="H184" s="37" t="s">
        <v>25</v>
      </c>
      <c r="I184" s="37" t="s">
        <v>200</v>
      </c>
      <c r="J184" s="37" t="s">
        <v>201</v>
      </c>
      <c r="K184" s="140" t="s">
        <v>202</v>
      </c>
      <c r="L184" s="9"/>
      <c r="M184" s="9"/>
      <c r="N184" s="9"/>
    </row>
    <row r="185" spans="1:14" ht="15.75">
      <c r="A185" s="189"/>
      <c r="B185" s="190"/>
      <c r="C185" s="190"/>
      <c r="D185" s="281" t="s">
        <v>248</v>
      </c>
      <c r="E185" s="282"/>
      <c r="F185" s="282"/>
      <c r="G185" s="282"/>
      <c r="H185" s="283">
        <v>5.4</v>
      </c>
      <c r="I185" s="282"/>
      <c r="J185" s="79">
        <v>3</v>
      </c>
      <c r="K185" s="364">
        <f>H185</f>
        <v>5.4</v>
      </c>
      <c r="L185" s="9"/>
      <c r="M185" s="9"/>
      <c r="N185" s="9"/>
    </row>
    <row r="186" spans="1:14" ht="15.75">
      <c r="A186" s="287"/>
      <c r="B186" s="288"/>
      <c r="C186" s="288"/>
      <c r="D186" s="289"/>
      <c r="E186" s="289"/>
      <c r="F186" s="289"/>
      <c r="G186" s="289"/>
      <c r="H186" s="289"/>
      <c r="I186" s="289"/>
      <c r="J186" s="289"/>
      <c r="K186" s="146">
        <f>K185</f>
        <v>5.4</v>
      </c>
      <c r="L186" s="9"/>
      <c r="M186" s="9"/>
      <c r="N186" s="9"/>
    </row>
    <row r="187" spans="1:14" ht="15.75">
      <c r="A187" s="166" t="s">
        <v>151</v>
      </c>
      <c r="B187" s="185" t="s">
        <v>32</v>
      </c>
      <c r="C187" s="186" t="s">
        <v>51</v>
      </c>
      <c r="D187" s="187" t="s">
        <v>52</v>
      </c>
      <c r="E187" s="188" t="s">
        <v>180</v>
      </c>
      <c r="F187" s="73" t="s">
        <v>18</v>
      </c>
      <c r="G187" s="73" t="s">
        <v>199</v>
      </c>
      <c r="H187" s="73" t="s">
        <v>25</v>
      </c>
      <c r="I187" s="73" t="s">
        <v>200</v>
      </c>
      <c r="J187" s="73" t="s">
        <v>201</v>
      </c>
      <c r="K187" s="144" t="s">
        <v>202</v>
      </c>
      <c r="L187" s="9"/>
      <c r="M187" s="9"/>
      <c r="N187" s="9"/>
    </row>
    <row r="188" spans="1:14" ht="15.75">
      <c r="A188" s="189"/>
      <c r="B188" s="190"/>
      <c r="C188" s="191"/>
      <c r="D188" s="281" t="s">
        <v>343</v>
      </c>
      <c r="E188" s="193"/>
      <c r="F188" s="79"/>
      <c r="G188" s="79">
        <v>1.5</v>
      </c>
      <c r="H188" s="79">
        <v>1.2</v>
      </c>
      <c r="I188" s="79">
        <v>0.06</v>
      </c>
      <c r="J188" s="79">
        <v>3</v>
      </c>
      <c r="K188" s="145">
        <f>G188*H188*I188*J188</f>
        <v>0.32399999999999995</v>
      </c>
      <c r="L188" s="9"/>
      <c r="M188" s="9"/>
      <c r="N188" s="9"/>
    </row>
    <row r="189" spans="1:14" ht="15.75">
      <c r="A189" s="194"/>
      <c r="B189" s="195"/>
      <c r="C189" s="295"/>
      <c r="D189" s="296"/>
      <c r="E189" s="278"/>
      <c r="F189" s="91"/>
      <c r="G189" s="91"/>
      <c r="H189" s="91"/>
      <c r="I189" s="91"/>
      <c r="J189" s="91"/>
      <c r="K189" s="146">
        <f>SUM(K188:K188)</f>
        <v>0.32399999999999995</v>
      </c>
      <c r="L189" s="9"/>
      <c r="M189" s="9"/>
      <c r="N189" s="9"/>
    </row>
    <row r="190" spans="1:14" ht="47.25">
      <c r="A190" s="166" t="s">
        <v>152</v>
      </c>
      <c r="B190" s="185" t="s">
        <v>32</v>
      </c>
      <c r="C190" s="186" t="s">
        <v>58</v>
      </c>
      <c r="D190" s="187" t="s">
        <v>320</v>
      </c>
      <c r="E190" s="188" t="s">
        <v>180</v>
      </c>
      <c r="F190" s="73" t="s">
        <v>18</v>
      </c>
      <c r="G190" s="73" t="s">
        <v>199</v>
      </c>
      <c r="H190" s="73" t="s">
        <v>25</v>
      </c>
      <c r="I190" s="73" t="s">
        <v>200</v>
      </c>
      <c r="J190" s="73" t="s">
        <v>201</v>
      </c>
      <c r="K190" s="144" t="s">
        <v>202</v>
      </c>
      <c r="L190" s="9"/>
      <c r="M190" s="9"/>
      <c r="N190" s="9"/>
    </row>
    <row r="191" spans="1:14" ht="15.75">
      <c r="A191" s="189"/>
      <c r="B191" s="190"/>
      <c r="C191" s="191"/>
      <c r="D191" s="192" t="s">
        <v>241</v>
      </c>
      <c r="E191" s="193"/>
      <c r="F191" s="79"/>
      <c r="G191" s="79">
        <v>1.5</v>
      </c>
      <c r="H191" s="79">
        <v>1.2</v>
      </c>
      <c r="I191" s="79">
        <v>0.06</v>
      </c>
      <c r="J191" s="79">
        <v>3</v>
      </c>
      <c r="K191" s="145">
        <f>G191*H191*I191*J191</f>
        <v>0.32399999999999995</v>
      </c>
      <c r="L191" s="9"/>
      <c r="M191" s="9"/>
      <c r="N191" s="9"/>
    </row>
    <row r="192" spans="1:14" ht="15.75">
      <c r="A192" s="194"/>
      <c r="B192" s="195"/>
      <c r="C192" s="295"/>
      <c r="D192" s="296"/>
      <c r="E192" s="278"/>
      <c r="F192" s="91"/>
      <c r="G192" s="91"/>
      <c r="H192" s="91"/>
      <c r="I192" s="91"/>
      <c r="J192" s="91"/>
      <c r="K192" s="146">
        <f>SUM(K191:K191)</f>
        <v>0.32399999999999995</v>
      </c>
      <c r="L192" s="9"/>
      <c r="M192" s="9"/>
      <c r="N192" s="9"/>
    </row>
    <row r="193" spans="1:14" ht="15.75">
      <c r="A193" s="386" t="s">
        <v>153</v>
      </c>
      <c r="B193" s="387"/>
      <c r="C193" s="388" t="s">
        <v>264</v>
      </c>
      <c r="D193" s="389" t="s">
        <v>193</v>
      </c>
      <c r="E193" s="390" t="s">
        <v>180</v>
      </c>
      <c r="F193" s="73" t="s">
        <v>18</v>
      </c>
      <c r="G193" s="73" t="s">
        <v>199</v>
      </c>
      <c r="H193" s="73" t="s">
        <v>25</v>
      </c>
      <c r="I193" s="73" t="s">
        <v>200</v>
      </c>
      <c r="J193" s="73" t="s">
        <v>201</v>
      </c>
      <c r="K193" s="144" t="s">
        <v>202</v>
      </c>
      <c r="L193" s="9"/>
      <c r="M193" s="9"/>
      <c r="N193" s="9"/>
    </row>
    <row r="194" spans="1:14" ht="15.75">
      <c r="A194" s="189"/>
      <c r="B194" s="190"/>
      <c r="C194" s="391"/>
      <c r="D194" s="392" t="s">
        <v>265</v>
      </c>
      <c r="E194" s="393"/>
      <c r="F194" s="79"/>
      <c r="G194" s="79">
        <v>1.5</v>
      </c>
      <c r="H194" s="79">
        <v>1.2</v>
      </c>
      <c r="I194" s="79">
        <v>0.03</v>
      </c>
      <c r="J194" s="79">
        <v>3</v>
      </c>
      <c r="K194" s="145">
        <f>G194*H194*I194*J194</f>
        <v>0.16199999999999998</v>
      </c>
      <c r="L194" s="9"/>
      <c r="M194" s="9"/>
      <c r="N194" s="9"/>
    </row>
    <row r="195" spans="1:14" ht="15.75">
      <c r="A195" s="194"/>
      <c r="B195" s="195"/>
      <c r="C195" s="394"/>
      <c r="D195" s="395"/>
      <c r="E195" s="396"/>
      <c r="F195" s="91"/>
      <c r="G195" s="91"/>
      <c r="H195" s="91"/>
      <c r="I195" s="91"/>
      <c r="J195" s="91"/>
      <c r="K195" s="146">
        <f>SUM(K194:K194)</f>
        <v>0.16199999999999998</v>
      </c>
      <c r="L195" s="9"/>
      <c r="M195" s="9"/>
      <c r="N195" s="9"/>
    </row>
    <row r="196" spans="1:14" ht="15.75">
      <c r="A196" s="386" t="s">
        <v>154</v>
      </c>
      <c r="B196" s="387"/>
      <c r="C196" s="388" t="s">
        <v>100</v>
      </c>
      <c r="D196" s="389" t="s">
        <v>101</v>
      </c>
      <c r="E196" s="390" t="s">
        <v>180</v>
      </c>
      <c r="F196" s="73" t="s">
        <v>18</v>
      </c>
      <c r="G196" s="73" t="s">
        <v>199</v>
      </c>
      <c r="H196" s="73" t="s">
        <v>25</v>
      </c>
      <c r="I196" s="73" t="s">
        <v>200</v>
      </c>
      <c r="J196" s="73" t="s">
        <v>201</v>
      </c>
      <c r="K196" s="144" t="s">
        <v>202</v>
      </c>
      <c r="L196" s="9"/>
      <c r="M196" s="9"/>
      <c r="N196" s="9"/>
    </row>
    <row r="197" spans="1:14" ht="15.75">
      <c r="A197" s="189"/>
      <c r="B197" s="190"/>
      <c r="C197" s="391"/>
      <c r="D197" s="392" t="s">
        <v>266</v>
      </c>
      <c r="E197" s="393"/>
      <c r="F197" s="79"/>
      <c r="G197" s="79">
        <v>1.5</v>
      </c>
      <c r="H197" s="79">
        <v>1.2</v>
      </c>
      <c r="I197" s="79">
        <v>0.06</v>
      </c>
      <c r="J197" s="79">
        <v>3</v>
      </c>
      <c r="K197" s="145">
        <f>G197*H197*I197*J197</f>
        <v>0.32399999999999995</v>
      </c>
      <c r="L197" s="9"/>
      <c r="M197" s="9"/>
      <c r="N197" s="9"/>
    </row>
    <row r="198" spans="1:14" ht="15.75">
      <c r="A198" s="194"/>
      <c r="B198" s="195"/>
      <c r="C198" s="394"/>
      <c r="D198" s="395"/>
      <c r="E198" s="396"/>
      <c r="F198" s="91"/>
      <c r="G198" s="91"/>
      <c r="H198" s="91"/>
      <c r="I198" s="91"/>
      <c r="J198" s="91"/>
      <c r="K198" s="146">
        <f>SUM(K197:K197)</f>
        <v>0.32399999999999995</v>
      </c>
      <c r="L198" s="9"/>
      <c r="M198" s="9"/>
      <c r="N198" s="9"/>
    </row>
    <row r="199" spans="1:14" ht="31.5">
      <c r="A199" s="386" t="s">
        <v>155</v>
      </c>
      <c r="B199" s="387"/>
      <c r="C199" s="388" t="s">
        <v>235</v>
      </c>
      <c r="D199" s="389" t="s">
        <v>104</v>
      </c>
      <c r="E199" s="390" t="s">
        <v>180</v>
      </c>
      <c r="F199" s="73" t="s">
        <v>18</v>
      </c>
      <c r="G199" s="73" t="s">
        <v>199</v>
      </c>
      <c r="H199" s="73" t="s">
        <v>25</v>
      </c>
      <c r="I199" s="73" t="s">
        <v>200</v>
      </c>
      <c r="J199" s="73" t="s">
        <v>201</v>
      </c>
      <c r="K199" s="144" t="s">
        <v>202</v>
      </c>
      <c r="L199" s="9"/>
      <c r="M199" s="9"/>
      <c r="N199" s="9"/>
    </row>
    <row r="200" spans="1:14" ht="15.75">
      <c r="A200" s="189"/>
      <c r="B200" s="190"/>
      <c r="C200" s="391"/>
      <c r="D200" s="392" t="s">
        <v>266</v>
      </c>
      <c r="E200" s="393"/>
      <c r="F200" s="79"/>
      <c r="G200" s="79">
        <v>1.5</v>
      </c>
      <c r="H200" s="79">
        <v>1.2</v>
      </c>
      <c r="I200" s="79">
        <v>0.06</v>
      </c>
      <c r="J200" s="79">
        <v>3</v>
      </c>
      <c r="K200" s="145">
        <f>G200*H200*I200*J200</f>
        <v>0.32399999999999995</v>
      </c>
      <c r="L200" s="9"/>
      <c r="M200" s="9"/>
      <c r="N200" s="9"/>
    </row>
    <row r="201" spans="1:14" ht="15.75">
      <c r="A201" s="194"/>
      <c r="B201" s="195"/>
      <c r="C201" s="394"/>
      <c r="D201" s="395"/>
      <c r="E201" s="396"/>
      <c r="F201" s="91"/>
      <c r="G201" s="91"/>
      <c r="H201" s="91"/>
      <c r="I201" s="91"/>
      <c r="J201" s="91"/>
      <c r="K201" s="146">
        <f>SUM(K200:K200)</f>
        <v>0.32399999999999995</v>
      </c>
      <c r="L201" s="9"/>
      <c r="M201" s="9"/>
      <c r="N201" s="9"/>
    </row>
    <row r="202" spans="1:14" ht="47.25">
      <c r="A202" s="386" t="s">
        <v>156</v>
      </c>
      <c r="B202" s="387"/>
      <c r="C202" s="397" t="s">
        <v>157</v>
      </c>
      <c r="D202" s="389" t="s">
        <v>158</v>
      </c>
      <c r="E202" s="390" t="s">
        <v>187</v>
      </c>
      <c r="F202" s="73" t="s">
        <v>18</v>
      </c>
      <c r="G202" s="73" t="s">
        <v>199</v>
      </c>
      <c r="H202" s="73" t="s">
        <v>25</v>
      </c>
      <c r="I202" s="73" t="s">
        <v>200</v>
      </c>
      <c r="J202" s="73" t="s">
        <v>201</v>
      </c>
      <c r="K202" s="144" t="s">
        <v>202</v>
      </c>
      <c r="L202" s="9"/>
      <c r="M202" s="9"/>
      <c r="N202" s="9"/>
    </row>
    <row r="203" spans="1:14" ht="15.75">
      <c r="A203" s="189"/>
      <c r="B203" s="190"/>
      <c r="C203" s="398"/>
      <c r="D203" s="392" t="s">
        <v>268</v>
      </c>
      <c r="E203" s="393"/>
      <c r="F203" s="79"/>
      <c r="G203" s="79">
        <v>0.25</v>
      </c>
      <c r="H203" s="79">
        <v>0.25</v>
      </c>
      <c r="I203" s="79"/>
      <c r="J203" s="79">
        <f>6*3</f>
        <v>18</v>
      </c>
      <c r="K203" s="448">
        <f>G203*H203*J203</f>
        <v>1.125</v>
      </c>
      <c r="L203" s="9"/>
      <c r="M203" s="9"/>
      <c r="N203" s="9"/>
    </row>
    <row r="204" spans="1:14" ht="15.75">
      <c r="A204" s="194"/>
      <c r="B204" s="195"/>
      <c r="C204" s="399"/>
      <c r="D204" s="395"/>
      <c r="E204" s="396"/>
      <c r="F204" s="91"/>
      <c r="G204" s="91"/>
      <c r="H204" s="91"/>
      <c r="I204" s="91"/>
      <c r="J204" s="91"/>
      <c r="K204" s="146">
        <f>K203</f>
        <v>1.125</v>
      </c>
      <c r="L204" s="9"/>
      <c r="M204" s="9"/>
      <c r="N204" s="9"/>
    </row>
    <row r="205" spans="1:14" ht="45">
      <c r="A205" s="386" t="s">
        <v>159</v>
      </c>
      <c r="B205" s="387"/>
      <c r="C205" s="397" t="s">
        <v>160</v>
      </c>
      <c r="D205" s="400" t="s">
        <v>161</v>
      </c>
      <c r="E205" s="388" t="s">
        <v>187</v>
      </c>
      <c r="F205" s="73" t="s">
        <v>18</v>
      </c>
      <c r="G205" s="73" t="s">
        <v>199</v>
      </c>
      <c r="H205" s="73" t="s">
        <v>25</v>
      </c>
      <c r="I205" s="73" t="s">
        <v>200</v>
      </c>
      <c r="J205" s="73" t="s">
        <v>201</v>
      </c>
      <c r="K205" s="144" t="s">
        <v>202</v>
      </c>
      <c r="L205" s="9"/>
      <c r="M205" s="9"/>
      <c r="N205" s="9"/>
    </row>
    <row r="206" spans="1:14" ht="15.75">
      <c r="A206" s="189"/>
      <c r="B206" s="190"/>
      <c r="C206" s="190"/>
      <c r="D206" s="392" t="s">
        <v>268</v>
      </c>
      <c r="E206" s="190"/>
      <c r="F206" s="79"/>
      <c r="G206" s="79">
        <v>0.25</v>
      </c>
      <c r="H206" s="79">
        <v>0.25</v>
      </c>
      <c r="I206" s="79"/>
      <c r="J206" s="79">
        <f>6*3</f>
        <v>18</v>
      </c>
      <c r="K206" s="448">
        <f>G206*H206*J206</f>
        <v>1.125</v>
      </c>
      <c r="L206" s="9"/>
      <c r="M206" s="9"/>
      <c r="N206" s="9"/>
    </row>
    <row r="207" spans="1:14" ht="15.75">
      <c r="A207" s="194"/>
      <c r="B207" s="195"/>
      <c r="C207" s="195"/>
      <c r="D207" s="296"/>
      <c r="E207" s="195"/>
      <c r="F207" s="91"/>
      <c r="G207" s="91"/>
      <c r="H207" s="91"/>
      <c r="I207" s="91"/>
      <c r="J207" s="91"/>
      <c r="K207" s="146">
        <f>K206</f>
        <v>1.125</v>
      </c>
      <c r="L207" s="9"/>
      <c r="M207" s="9"/>
      <c r="N207" s="9"/>
    </row>
    <row r="208" spans="1:14" ht="15.75">
      <c r="A208" s="401">
        <v>7</v>
      </c>
      <c r="B208" s="923" t="s">
        <v>162</v>
      </c>
      <c r="C208" s="924"/>
      <c r="D208" s="924"/>
      <c r="E208" s="924"/>
      <c r="F208" s="924"/>
      <c r="G208" s="924"/>
      <c r="H208" s="924"/>
      <c r="I208" s="924"/>
      <c r="J208" s="924"/>
      <c r="K208" s="925"/>
      <c r="L208" s="9"/>
      <c r="M208" s="9"/>
      <c r="N208" s="9"/>
    </row>
    <row r="209" spans="1:14" ht="15.75">
      <c r="A209" s="166" t="s">
        <v>163</v>
      </c>
      <c r="B209" s="185" t="s">
        <v>32</v>
      </c>
      <c r="C209" s="186" t="s">
        <v>51</v>
      </c>
      <c r="D209" s="187" t="s">
        <v>52</v>
      </c>
      <c r="E209" s="188" t="s">
        <v>180</v>
      </c>
      <c r="F209" s="73" t="s">
        <v>18</v>
      </c>
      <c r="G209" s="73" t="s">
        <v>199</v>
      </c>
      <c r="H209" s="73" t="s">
        <v>25</v>
      </c>
      <c r="I209" s="73" t="s">
        <v>200</v>
      </c>
      <c r="J209" s="73" t="s">
        <v>201</v>
      </c>
      <c r="K209" s="144" t="s">
        <v>202</v>
      </c>
      <c r="L209" s="9"/>
      <c r="M209" s="9"/>
      <c r="N209" s="9"/>
    </row>
    <row r="210" spans="1:14" ht="15.75">
      <c r="A210" s="189"/>
      <c r="B210" s="190"/>
      <c r="C210" s="191"/>
      <c r="D210" s="281" t="s">
        <v>269</v>
      </c>
      <c r="E210" s="193"/>
      <c r="F210" s="79"/>
      <c r="G210" s="79">
        <v>0.2</v>
      </c>
      <c r="H210" s="79">
        <v>1</v>
      </c>
      <c r="I210" s="79">
        <v>1</v>
      </c>
      <c r="J210" s="79"/>
      <c r="K210" s="145">
        <f>G210*H210*I210</f>
        <v>0.2</v>
      </c>
      <c r="L210" s="9"/>
      <c r="M210" s="9"/>
      <c r="N210" s="9"/>
    </row>
    <row r="211" spans="1:14" ht="15.75">
      <c r="A211" s="194"/>
      <c r="B211" s="195"/>
      <c r="C211" s="295"/>
      <c r="D211" s="296"/>
      <c r="E211" s="278"/>
      <c r="F211" s="91"/>
      <c r="G211" s="91"/>
      <c r="H211" s="91"/>
      <c r="I211" s="91"/>
      <c r="J211" s="91"/>
      <c r="K211" s="146">
        <f>SUM(K210:K210)</f>
        <v>0.2</v>
      </c>
      <c r="L211" s="9"/>
      <c r="M211" s="9"/>
      <c r="N211" s="9"/>
    </row>
    <row r="212" spans="1:14" ht="47.25">
      <c r="A212" s="166" t="s">
        <v>164</v>
      </c>
      <c r="B212" s="185" t="s">
        <v>32</v>
      </c>
      <c r="C212" s="186" t="s">
        <v>58</v>
      </c>
      <c r="D212" s="187" t="s">
        <v>320</v>
      </c>
      <c r="E212" s="188" t="s">
        <v>180</v>
      </c>
      <c r="F212" s="73" t="s">
        <v>18</v>
      </c>
      <c r="G212" s="73" t="s">
        <v>199</v>
      </c>
      <c r="H212" s="73" t="s">
        <v>25</v>
      </c>
      <c r="I212" s="73" t="s">
        <v>200</v>
      </c>
      <c r="J212" s="73" t="s">
        <v>201</v>
      </c>
      <c r="K212" s="144" t="s">
        <v>202</v>
      </c>
      <c r="L212" s="9"/>
      <c r="M212" s="9"/>
      <c r="N212" s="9"/>
    </row>
    <row r="213" spans="1:14" ht="15.75">
      <c r="A213" s="189"/>
      <c r="B213" s="190"/>
      <c r="C213" s="191"/>
      <c r="D213" s="192" t="s">
        <v>270</v>
      </c>
      <c r="E213" s="193"/>
      <c r="F213" s="79"/>
      <c r="G213" s="79">
        <v>0.2</v>
      </c>
      <c r="H213" s="79">
        <v>1</v>
      </c>
      <c r="I213" s="79">
        <v>1</v>
      </c>
      <c r="J213" s="79"/>
      <c r="K213" s="145">
        <f>G213*H213*I213</f>
        <v>0.2</v>
      </c>
      <c r="L213" s="9"/>
      <c r="M213" s="9"/>
      <c r="N213" s="9"/>
    </row>
    <row r="214" spans="1:14" ht="15.75">
      <c r="A214" s="194"/>
      <c r="B214" s="195"/>
      <c r="C214" s="295"/>
      <c r="D214" s="296"/>
      <c r="E214" s="278"/>
      <c r="F214" s="91"/>
      <c r="G214" s="91"/>
      <c r="H214" s="91"/>
      <c r="I214" s="91"/>
      <c r="J214" s="91"/>
      <c r="K214" s="146">
        <f>SUM(K213:K213)</f>
        <v>0.2</v>
      </c>
      <c r="L214" s="9"/>
      <c r="M214" s="9"/>
      <c r="N214" s="9"/>
    </row>
    <row r="215" spans="1:14" ht="47.25">
      <c r="A215" s="166" t="s">
        <v>165</v>
      </c>
      <c r="B215" s="32" t="s">
        <v>32</v>
      </c>
      <c r="C215" s="32" t="s">
        <v>166</v>
      </c>
      <c r="D215" s="402" t="s">
        <v>167</v>
      </c>
      <c r="E215" s="32" t="s">
        <v>124</v>
      </c>
      <c r="F215" s="49" t="s">
        <v>18</v>
      </c>
      <c r="G215" s="49" t="s">
        <v>199</v>
      </c>
      <c r="H215" s="49" t="s">
        <v>25</v>
      </c>
      <c r="I215" s="49" t="s">
        <v>200</v>
      </c>
      <c r="J215" s="49" t="s">
        <v>201</v>
      </c>
      <c r="K215" s="141" t="s">
        <v>202</v>
      </c>
      <c r="L215" s="9"/>
      <c r="M215" s="9"/>
      <c r="N215" s="9"/>
    </row>
    <row r="216" spans="1:14" ht="15.75">
      <c r="A216" s="233"/>
      <c r="B216" s="142"/>
      <c r="C216" s="142"/>
      <c r="D216" s="234" t="s">
        <v>271</v>
      </c>
      <c r="E216" s="142"/>
      <c r="F216" s="52">
        <v>1</v>
      </c>
      <c r="G216" s="21"/>
      <c r="H216" s="21"/>
      <c r="I216" s="21"/>
      <c r="J216" s="21"/>
      <c r="K216" s="137">
        <v>1</v>
      </c>
      <c r="L216" s="9"/>
      <c r="M216" s="9"/>
      <c r="N216" s="9"/>
    </row>
    <row r="217" spans="1:14" ht="15.75">
      <c r="A217" s="403"/>
      <c r="B217" s="404"/>
      <c r="C217" s="404"/>
      <c r="D217" s="404"/>
      <c r="E217" s="184"/>
      <c r="F217" s="27"/>
      <c r="G217" s="405"/>
      <c r="H217" s="405"/>
      <c r="I217" s="405"/>
      <c r="J217" s="405"/>
      <c r="K217" s="138">
        <f>K216</f>
        <v>1</v>
      </c>
      <c r="L217" s="9"/>
      <c r="M217" s="9"/>
      <c r="N217" s="9"/>
    </row>
    <row r="218" spans="1:14" ht="31.5">
      <c r="A218" s="166" t="s">
        <v>168</v>
      </c>
      <c r="B218" s="406" t="s">
        <v>3</v>
      </c>
      <c r="C218" s="406">
        <v>95675</v>
      </c>
      <c r="D218" s="407" t="s">
        <v>169</v>
      </c>
      <c r="E218" s="32" t="s">
        <v>124</v>
      </c>
      <c r="F218" s="49" t="s">
        <v>18</v>
      </c>
      <c r="G218" s="49" t="s">
        <v>199</v>
      </c>
      <c r="H218" s="49" t="s">
        <v>25</v>
      </c>
      <c r="I218" s="49" t="s">
        <v>200</v>
      </c>
      <c r="J218" s="49" t="s">
        <v>201</v>
      </c>
      <c r="K218" s="141" t="s">
        <v>202</v>
      </c>
      <c r="L218" s="9"/>
      <c r="M218" s="9"/>
      <c r="N218" s="9"/>
    </row>
    <row r="219" spans="1:14" ht="15.75">
      <c r="A219" s="233"/>
      <c r="B219" s="142"/>
      <c r="D219" s="234" t="s">
        <v>271</v>
      </c>
      <c r="E219" s="408"/>
      <c r="F219" s="21">
        <v>1</v>
      </c>
      <c r="G219" s="21"/>
      <c r="H219" s="21"/>
      <c r="I219" s="21"/>
      <c r="J219" s="21"/>
      <c r="K219" s="137">
        <f>F219</f>
        <v>1</v>
      </c>
      <c r="L219" s="9"/>
      <c r="M219" s="9"/>
      <c r="N219" s="9"/>
    </row>
    <row r="220" spans="1:14" ht="15.75">
      <c r="A220" s="183"/>
      <c r="B220" s="184"/>
      <c r="C220" s="184"/>
      <c r="D220" s="409"/>
      <c r="E220" s="184"/>
      <c r="F220" s="27"/>
      <c r="G220" s="405"/>
      <c r="H220" s="405"/>
      <c r="I220" s="405"/>
      <c r="J220" s="405"/>
      <c r="K220" s="138">
        <f>K219</f>
        <v>1</v>
      </c>
      <c r="L220" s="9"/>
      <c r="M220" s="9"/>
      <c r="N220" s="9"/>
    </row>
    <row r="221" spans="1:14" ht="31.5">
      <c r="A221" s="166" t="s">
        <v>170</v>
      </c>
      <c r="B221" s="32" t="s">
        <v>32</v>
      </c>
      <c r="C221" s="406" t="s">
        <v>171</v>
      </c>
      <c r="D221" s="407" t="s">
        <v>172</v>
      </c>
      <c r="E221" s="232" t="s">
        <v>194</v>
      </c>
      <c r="F221" s="49" t="s">
        <v>18</v>
      </c>
      <c r="G221" s="49" t="s">
        <v>199</v>
      </c>
      <c r="H221" s="49" t="s">
        <v>25</v>
      </c>
      <c r="I221" s="49" t="s">
        <v>200</v>
      </c>
      <c r="J221" s="49" t="s">
        <v>201</v>
      </c>
      <c r="K221" s="141" t="s">
        <v>202</v>
      </c>
      <c r="L221" s="9"/>
      <c r="M221" s="9"/>
      <c r="N221" s="9"/>
    </row>
    <row r="222" spans="1:14" ht="15.75">
      <c r="A222" s="233"/>
      <c r="B222" s="142"/>
      <c r="C222" s="142"/>
      <c r="D222" s="234" t="s">
        <v>272</v>
      </c>
      <c r="E222" s="142"/>
      <c r="F222" s="21"/>
      <c r="G222" s="21"/>
      <c r="H222" s="21">
        <v>10</v>
      </c>
      <c r="I222" s="21"/>
      <c r="J222" s="21"/>
      <c r="K222" s="137">
        <f>H222</f>
        <v>10</v>
      </c>
      <c r="L222" s="9"/>
      <c r="M222" s="9"/>
      <c r="N222" s="9"/>
    </row>
    <row r="223" spans="1:14" ht="15.75">
      <c r="A223" s="183"/>
      <c r="B223" s="184"/>
      <c r="C223" s="184"/>
      <c r="D223" s="409"/>
      <c r="E223" s="184"/>
      <c r="F223" s="27"/>
      <c r="G223" s="27"/>
      <c r="H223" s="27"/>
      <c r="I223" s="27"/>
      <c r="J223" s="27"/>
      <c r="K223" s="138">
        <f>K222</f>
        <v>10</v>
      </c>
      <c r="L223" s="9"/>
      <c r="M223" s="9"/>
      <c r="N223" s="9"/>
    </row>
    <row r="224" spans="1:14" ht="15.75">
      <c r="A224" s="357">
        <v>8</v>
      </c>
      <c r="B224" s="920" t="s">
        <v>173</v>
      </c>
      <c r="C224" s="921"/>
      <c r="D224" s="921"/>
      <c r="E224" s="921"/>
      <c r="F224" s="921"/>
      <c r="G224" s="921"/>
      <c r="H224" s="921"/>
      <c r="I224" s="921"/>
      <c r="J224" s="921"/>
      <c r="K224" s="922"/>
      <c r="L224" s="9"/>
      <c r="M224" s="9"/>
      <c r="N224" s="9"/>
    </row>
    <row r="225" spans="1:14" ht="15.75">
      <c r="A225" s="410" t="s">
        <v>174</v>
      </c>
      <c r="B225" s="411"/>
      <c r="C225" s="412" t="s">
        <v>175</v>
      </c>
      <c r="D225" s="412" t="s">
        <v>176</v>
      </c>
      <c r="E225" s="413" t="s">
        <v>38</v>
      </c>
      <c r="F225" s="414" t="s">
        <v>18</v>
      </c>
      <c r="G225" s="414" t="s">
        <v>199</v>
      </c>
      <c r="H225" s="414" t="s">
        <v>25</v>
      </c>
      <c r="I225" s="414" t="s">
        <v>200</v>
      </c>
      <c r="J225" s="414" t="s">
        <v>201</v>
      </c>
      <c r="K225" s="449" t="s">
        <v>202</v>
      </c>
      <c r="L225" s="9"/>
      <c r="M225" s="9"/>
      <c r="N225" s="9"/>
    </row>
    <row r="226" spans="1:14" ht="15.75">
      <c r="A226" s="314"/>
      <c r="B226" s="315"/>
      <c r="C226" s="315"/>
      <c r="D226" s="315" t="s">
        <v>344</v>
      </c>
      <c r="E226" s="315"/>
      <c r="F226" s="315"/>
      <c r="G226" s="415">
        <v>1</v>
      </c>
      <c r="H226" s="415">
        <v>160.86</v>
      </c>
      <c r="I226" s="315"/>
      <c r="J226" s="315"/>
      <c r="K226" s="368">
        <f>G226*H226</f>
        <v>160.86</v>
      </c>
      <c r="L226" s="9"/>
      <c r="M226" s="9"/>
      <c r="N226" s="9"/>
    </row>
    <row r="227" spans="1:14" ht="15.75">
      <c r="A227" s="314"/>
      <c r="B227" s="315"/>
      <c r="C227" s="315"/>
      <c r="D227" s="315" t="s">
        <v>274</v>
      </c>
      <c r="E227" s="315"/>
      <c r="F227" s="315"/>
      <c r="G227" s="415">
        <v>1.2</v>
      </c>
      <c r="H227" s="415">
        <v>30</v>
      </c>
      <c r="I227" s="315"/>
      <c r="J227" s="315"/>
      <c r="K227" s="368">
        <f>G227*H227</f>
        <v>36</v>
      </c>
      <c r="L227" s="9"/>
      <c r="M227" s="9"/>
      <c r="N227" s="9"/>
    </row>
    <row r="228" spans="1:14" ht="15.75">
      <c r="A228" s="317"/>
      <c r="B228" s="318"/>
      <c r="C228" s="318"/>
      <c r="D228" s="318"/>
      <c r="E228" s="318"/>
      <c r="F228" s="318"/>
      <c r="G228" s="318"/>
      <c r="H228" s="318"/>
      <c r="I228" s="318"/>
      <c r="J228" s="318"/>
      <c r="K228" s="450">
        <f>SUM(K226:K227)</f>
        <v>196.86</v>
      </c>
      <c r="L228" s="9"/>
      <c r="M228" s="9"/>
      <c r="N228" s="9"/>
    </row>
    <row r="229" spans="1:14" s="2" customFormat="1" ht="15.75">
      <c r="A229" s="416"/>
      <c r="B229" s="417"/>
      <c r="C229" s="417"/>
      <c r="D229" s="418"/>
      <c r="E229" s="417"/>
      <c r="F229" s="419"/>
      <c r="G229" s="419"/>
      <c r="H229" s="419"/>
      <c r="I229" s="419"/>
      <c r="J229" s="419"/>
      <c r="K229" s="451"/>
      <c r="L229" s="452"/>
      <c r="M229" s="452"/>
      <c r="N229" s="452"/>
    </row>
    <row r="230" spans="1:14" s="2" customFormat="1" ht="15.75">
      <c r="A230" s="416"/>
      <c r="B230" s="417"/>
      <c r="C230" s="417"/>
      <c r="D230" s="418"/>
      <c r="E230" s="417"/>
      <c r="F230" s="419"/>
      <c r="G230" s="419"/>
      <c r="H230" s="419"/>
      <c r="I230" s="419"/>
      <c r="J230" s="419"/>
      <c r="K230" s="451"/>
      <c r="L230" s="452"/>
      <c r="M230" s="452"/>
      <c r="N230" s="452"/>
    </row>
    <row r="231" spans="1:14" s="2" customFormat="1" ht="15.75">
      <c r="A231" s="416"/>
      <c r="B231" s="417"/>
      <c r="C231" s="417"/>
      <c r="D231" s="418"/>
      <c r="E231" s="417"/>
      <c r="F231" s="419"/>
      <c r="G231" s="419"/>
      <c r="H231" s="419"/>
      <c r="I231" s="419"/>
      <c r="J231" s="419"/>
      <c r="K231" s="451"/>
      <c r="L231" s="452"/>
      <c r="M231" s="452"/>
      <c r="N231" s="452"/>
    </row>
    <row r="232" spans="1:14" s="2" customFormat="1" ht="15.75">
      <c r="A232" s="416"/>
      <c r="B232" s="417"/>
      <c r="C232" s="417"/>
      <c r="D232" s="418"/>
      <c r="E232" s="417"/>
      <c r="F232" s="419"/>
      <c r="G232" s="419"/>
      <c r="H232" s="419"/>
      <c r="I232" s="419"/>
      <c r="J232" s="419"/>
      <c r="K232" s="451"/>
      <c r="L232" s="452"/>
      <c r="M232" s="452"/>
      <c r="N232" s="452"/>
    </row>
    <row r="233" spans="1:14" s="2" customFormat="1" ht="15.75">
      <c r="A233" s="416"/>
      <c r="B233" s="417"/>
      <c r="C233" s="417"/>
      <c r="D233" s="418"/>
      <c r="E233" s="417"/>
      <c r="F233" s="419"/>
      <c r="G233" s="419"/>
      <c r="H233" s="419"/>
      <c r="I233" s="419"/>
      <c r="J233" s="419"/>
      <c r="K233" s="451"/>
      <c r="L233" s="452"/>
      <c r="M233" s="452"/>
      <c r="N233" s="452"/>
    </row>
    <row r="234" spans="1:14" s="2" customFormat="1" ht="15.75">
      <c r="A234" s="416"/>
      <c r="B234" s="417"/>
      <c r="C234" s="417"/>
      <c r="D234" s="418"/>
      <c r="E234" s="417"/>
      <c r="F234" s="419"/>
      <c r="G234" s="419"/>
      <c r="H234" s="419"/>
      <c r="I234" s="419"/>
      <c r="J234" s="419"/>
      <c r="K234" s="451"/>
      <c r="L234" s="452"/>
      <c r="M234" s="452"/>
      <c r="N234" s="452"/>
    </row>
    <row r="235" spans="1:14" s="2" customFormat="1" ht="15.75">
      <c r="A235" s="416"/>
      <c r="B235" s="417"/>
      <c r="C235" s="417"/>
      <c r="D235" s="418"/>
      <c r="E235" s="417"/>
      <c r="F235" s="419"/>
      <c r="G235" s="419"/>
      <c r="H235" s="419"/>
      <c r="I235" s="419"/>
      <c r="J235" s="419"/>
      <c r="K235" s="451"/>
      <c r="L235" s="452"/>
      <c r="M235" s="452"/>
      <c r="N235" s="452"/>
    </row>
    <row r="236" spans="1:14" s="2" customFormat="1" ht="15.75">
      <c r="A236" s="416"/>
      <c r="B236" s="417"/>
      <c r="C236" s="417"/>
      <c r="D236" s="418"/>
      <c r="E236" s="417"/>
      <c r="F236" s="419"/>
      <c r="G236" s="419"/>
      <c r="H236" s="419"/>
      <c r="I236" s="419"/>
      <c r="J236" s="419"/>
      <c r="K236" s="451"/>
      <c r="L236" s="452"/>
      <c r="M236" s="452"/>
      <c r="N236" s="452"/>
    </row>
    <row r="237" spans="1:14" s="3" customFormat="1" ht="15.75">
      <c r="A237" s="420">
        <v>8</v>
      </c>
      <c r="B237" s="421"/>
      <c r="C237" s="421"/>
      <c r="D237" s="422" t="s">
        <v>190</v>
      </c>
      <c r="E237" s="423"/>
      <c r="F237" s="423"/>
      <c r="G237" s="423"/>
      <c r="H237" s="423"/>
      <c r="I237" s="423"/>
      <c r="J237" s="423"/>
      <c r="K237" s="453"/>
      <c r="L237" s="454"/>
      <c r="M237" s="454"/>
      <c r="N237" s="454"/>
    </row>
    <row r="238" spans="1:14" s="3" customFormat="1" ht="31.5">
      <c r="A238" s="424" t="s">
        <v>111</v>
      </c>
      <c r="B238" s="224" t="s">
        <v>32</v>
      </c>
      <c r="C238" s="225" t="s">
        <v>345</v>
      </c>
      <c r="D238" s="226" t="s">
        <v>346</v>
      </c>
      <c r="E238" s="224" t="s">
        <v>180</v>
      </c>
      <c r="F238" s="227" t="s">
        <v>18</v>
      </c>
      <c r="G238" s="227" t="s">
        <v>199</v>
      </c>
      <c r="H238" s="227" t="s">
        <v>25</v>
      </c>
      <c r="I238" s="227" t="s">
        <v>200</v>
      </c>
      <c r="J238" s="227" t="s">
        <v>201</v>
      </c>
      <c r="K238" s="268" t="s">
        <v>202</v>
      </c>
      <c r="L238" s="454"/>
      <c r="M238" s="454"/>
      <c r="N238" s="454"/>
    </row>
    <row r="239" spans="1:14" s="3" customFormat="1" ht="15.75">
      <c r="A239" s="215"/>
      <c r="B239" s="216"/>
      <c r="C239" s="216"/>
      <c r="D239" s="425" t="s">
        <v>347</v>
      </c>
      <c r="E239" s="216"/>
      <c r="F239" s="246"/>
      <c r="G239" s="246">
        <v>1</v>
      </c>
      <c r="H239" s="246">
        <v>1</v>
      </c>
      <c r="I239" s="246">
        <v>0.7</v>
      </c>
      <c r="J239" s="246"/>
      <c r="K239" s="266">
        <f>G239*H239*I239</f>
        <v>0.7</v>
      </c>
      <c r="L239" s="454"/>
      <c r="M239" s="454"/>
      <c r="N239" s="454"/>
    </row>
    <row r="240" spans="1:14" s="3" customFormat="1" ht="15.75">
      <c r="A240" s="215"/>
      <c r="B240" s="216"/>
      <c r="C240" s="216"/>
      <c r="D240" s="425" t="s">
        <v>348</v>
      </c>
      <c r="E240" s="216"/>
      <c r="F240" s="246"/>
      <c r="G240" s="93">
        <v>0.2</v>
      </c>
      <c r="H240" s="93">
        <v>1.5</v>
      </c>
      <c r="I240" s="93">
        <v>0.3</v>
      </c>
      <c r="J240" s="246"/>
      <c r="K240" s="266">
        <f>G240*H240*I240</f>
        <v>0.09000000000000001</v>
      </c>
      <c r="L240" s="454"/>
      <c r="M240" s="454"/>
      <c r="N240" s="454"/>
    </row>
    <row r="241" spans="1:14" s="3" customFormat="1" ht="15.75">
      <c r="A241" s="220"/>
      <c r="B241" s="221"/>
      <c r="C241" s="221"/>
      <c r="D241" s="426"/>
      <c r="E241" s="221"/>
      <c r="F241" s="223"/>
      <c r="G241" s="427"/>
      <c r="H241" s="427"/>
      <c r="I241" s="427"/>
      <c r="J241" s="427"/>
      <c r="K241" s="267">
        <f>SUM(K239:K240)</f>
        <v>0.7899999999999999</v>
      </c>
      <c r="L241" s="454"/>
      <c r="M241" s="454"/>
      <c r="N241" s="454"/>
    </row>
    <row r="242" spans="1:14" s="3" customFormat="1" ht="31.5">
      <c r="A242" s="424" t="s">
        <v>156</v>
      </c>
      <c r="B242" s="224" t="s">
        <v>32</v>
      </c>
      <c r="C242" s="225" t="s">
        <v>48</v>
      </c>
      <c r="D242" s="226" t="s">
        <v>349</v>
      </c>
      <c r="E242" s="224" t="s">
        <v>194</v>
      </c>
      <c r="F242" s="227" t="s">
        <v>18</v>
      </c>
      <c r="G242" s="227" t="s">
        <v>199</v>
      </c>
      <c r="H242" s="227" t="s">
        <v>25</v>
      </c>
      <c r="I242" s="227" t="s">
        <v>200</v>
      </c>
      <c r="J242" s="227" t="s">
        <v>201</v>
      </c>
      <c r="K242" s="268" t="s">
        <v>202</v>
      </c>
      <c r="L242" s="454"/>
      <c r="M242" s="454"/>
      <c r="N242" s="454"/>
    </row>
    <row r="243" spans="1:14" s="3" customFormat="1" ht="15.75">
      <c r="A243" s="215"/>
      <c r="B243" s="216"/>
      <c r="C243" s="216"/>
      <c r="D243" s="425" t="s">
        <v>350</v>
      </c>
      <c r="E243" s="216"/>
      <c r="F243" s="246"/>
      <c r="G243" s="246"/>
      <c r="H243" s="246">
        <v>3</v>
      </c>
      <c r="I243" s="246"/>
      <c r="J243" s="246"/>
      <c r="K243" s="266">
        <f>H243</f>
        <v>3</v>
      </c>
      <c r="L243" s="454"/>
      <c r="M243" s="454"/>
      <c r="N243" s="454"/>
    </row>
    <row r="244" spans="1:14" s="3" customFormat="1" ht="15.75">
      <c r="A244" s="207"/>
      <c r="B244" s="208"/>
      <c r="C244" s="208"/>
      <c r="D244" s="209"/>
      <c r="E244" s="208"/>
      <c r="F244" s="210"/>
      <c r="G244" s="210"/>
      <c r="H244" s="210"/>
      <c r="I244" s="210"/>
      <c r="J244" s="210"/>
      <c r="K244" s="267">
        <f>K243</f>
        <v>3</v>
      </c>
      <c r="L244" s="454"/>
      <c r="M244" s="454"/>
      <c r="N244" s="454"/>
    </row>
    <row r="245" spans="1:14" s="3" customFormat="1" ht="47.25">
      <c r="A245" s="301"/>
      <c r="B245" s="224" t="s">
        <v>32</v>
      </c>
      <c r="C245" s="428" t="s">
        <v>351</v>
      </c>
      <c r="D245" s="226" t="s">
        <v>352</v>
      </c>
      <c r="E245" s="224" t="s">
        <v>180</v>
      </c>
      <c r="F245" s="227" t="s">
        <v>18</v>
      </c>
      <c r="G245" s="227" t="s">
        <v>199</v>
      </c>
      <c r="H245" s="227" t="s">
        <v>25</v>
      </c>
      <c r="I245" s="227" t="s">
        <v>200</v>
      </c>
      <c r="J245" s="227" t="s">
        <v>201</v>
      </c>
      <c r="K245" s="268" t="s">
        <v>202</v>
      </c>
      <c r="L245" s="454"/>
      <c r="M245" s="454"/>
      <c r="N245" s="454"/>
    </row>
    <row r="246" spans="1:14" s="3" customFormat="1" ht="15.75">
      <c r="A246" s="429"/>
      <c r="B246" s="216"/>
      <c r="C246" s="430"/>
      <c r="D246" s="425" t="s">
        <v>353</v>
      </c>
      <c r="E246" s="431"/>
      <c r="F246" s="246"/>
      <c r="G246" s="246"/>
      <c r="H246" s="246">
        <v>1.5</v>
      </c>
      <c r="I246" s="246">
        <v>0.1</v>
      </c>
      <c r="J246" s="246"/>
      <c r="K246" s="266">
        <f>H246*I246</f>
        <v>0.15000000000000002</v>
      </c>
      <c r="L246" s="454"/>
      <c r="M246" s="454"/>
      <c r="N246" s="454"/>
    </row>
    <row r="247" spans="1:14" s="3" customFormat="1" ht="15.75">
      <c r="A247" s="429"/>
      <c r="B247" s="432"/>
      <c r="C247" s="433"/>
      <c r="D247" s="434"/>
      <c r="E247" s="435"/>
      <c r="F247" s="436"/>
      <c r="G247" s="436"/>
      <c r="H247" s="436"/>
      <c r="I247" s="436"/>
      <c r="J247" s="436"/>
      <c r="K247" s="455">
        <f>SUM(K246:K246)</f>
        <v>0.15000000000000002</v>
      </c>
      <c r="L247" s="454"/>
      <c r="M247" s="454"/>
      <c r="N247" s="454"/>
    </row>
    <row r="248" spans="1:14" s="3" customFormat="1" ht="63">
      <c r="A248" s="437"/>
      <c r="B248" s="201" t="s">
        <v>32</v>
      </c>
      <c r="C248" s="438" t="s">
        <v>58</v>
      </c>
      <c r="D248" s="200" t="s">
        <v>354</v>
      </c>
      <c r="E248" s="201" t="s">
        <v>180</v>
      </c>
      <c r="F248" s="202" t="s">
        <v>18</v>
      </c>
      <c r="G248" s="202" t="s">
        <v>199</v>
      </c>
      <c r="H248" s="202" t="s">
        <v>25</v>
      </c>
      <c r="I248" s="202" t="s">
        <v>200</v>
      </c>
      <c r="J248" s="202" t="s">
        <v>201</v>
      </c>
      <c r="K248" s="261" t="s">
        <v>202</v>
      </c>
      <c r="L248" s="454"/>
      <c r="M248" s="454"/>
      <c r="N248" s="454"/>
    </row>
    <row r="249" spans="1:14" s="3" customFormat="1" ht="15.75">
      <c r="A249" s="429"/>
      <c r="B249" s="432"/>
      <c r="C249" s="433"/>
      <c r="D249" s="439" t="s">
        <v>353</v>
      </c>
      <c r="E249" s="435"/>
      <c r="F249" s="436"/>
      <c r="G249" s="436">
        <v>0.2</v>
      </c>
      <c r="H249" s="436">
        <v>1.5</v>
      </c>
      <c r="I249" s="436">
        <v>0.1</v>
      </c>
      <c r="J249" s="436"/>
      <c r="K249" s="456">
        <f>H249*I249</f>
        <v>0.15000000000000002</v>
      </c>
      <c r="L249" s="454"/>
      <c r="M249" s="454"/>
      <c r="N249" s="454"/>
    </row>
    <row r="250" spans="1:14" s="3" customFormat="1" ht="15.75">
      <c r="A250" s="429"/>
      <c r="B250" s="208"/>
      <c r="C250" s="208"/>
      <c r="D250" s="440"/>
      <c r="E250" s="441"/>
      <c r="F250" s="210"/>
      <c r="G250" s="210"/>
      <c r="H250" s="210"/>
      <c r="I250" s="210"/>
      <c r="J250" s="210"/>
      <c r="K250" s="263">
        <f>SUM(K249:K249)</f>
        <v>0.15000000000000002</v>
      </c>
      <c r="L250" s="454"/>
      <c r="M250" s="454"/>
      <c r="N250" s="454"/>
    </row>
    <row r="251" spans="1:14" s="3" customFormat="1" ht="31.5">
      <c r="A251" s="211" t="s">
        <v>113</v>
      </c>
      <c r="B251" s="211" t="s">
        <v>32</v>
      </c>
      <c r="C251" s="212" t="s">
        <v>81</v>
      </c>
      <c r="D251" s="213" t="s">
        <v>355</v>
      </c>
      <c r="E251" s="211" t="s">
        <v>187</v>
      </c>
      <c r="F251" s="214" t="s">
        <v>18</v>
      </c>
      <c r="G251" s="214" t="s">
        <v>199</v>
      </c>
      <c r="H251" s="214" t="s">
        <v>25</v>
      </c>
      <c r="I251" s="214" t="s">
        <v>200</v>
      </c>
      <c r="J251" s="214" t="s">
        <v>201</v>
      </c>
      <c r="K251" s="457" t="s">
        <v>202</v>
      </c>
      <c r="L251" s="454"/>
      <c r="M251" s="454"/>
      <c r="N251" s="454"/>
    </row>
    <row r="252" spans="1:14" s="3" customFormat="1" ht="15.75">
      <c r="A252" s="431"/>
      <c r="B252" s="216"/>
      <c r="C252" s="216"/>
      <c r="D252" s="425" t="s">
        <v>356</v>
      </c>
      <c r="E252" s="4"/>
      <c r="F252" s="246">
        <v>4</v>
      </c>
      <c r="G252" s="246"/>
      <c r="H252" s="442"/>
      <c r="I252" s="246">
        <v>0.4</v>
      </c>
      <c r="J252" s="246"/>
      <c r="K252" s="458">
        <f>F252*I252</f>
        <v>1.6</v>
      </c>
      <c r="L252" s="454"/>
      <c r="M252" s="454"/>
      <c r="N252" s="454"/>
    </row>
    <row r="253" spans="1:14" s="3" customFormat="1" ht="15.75">
      <c r="A253" s="431"/>
      <c r="B253" s="216"/>
      <c r="C253" s="216"/>
      <c r="D253" s="425"/>
      <c r="E253" s="216"/>
      <c r="F253" s="246"/>
      <c r="G253" s="443"/>
      <c r="H253" s="443"/>
      <c r="I253" s="443"/>
      <c r="J253" s="443"/>
      <c r="K253" s="459">
        <f>K252</f>
        <v>1.6</v>
      </c>
      <c r="L253" s="454"/>
      <c r="M253" s="454"/>
      <c r="N253" s="454"/>
    </row>
    <row r="254" spans="1:14" s="3" customFormat="1" ht="31.5">
      <c r="A254" s="444" t="s">
        <v>114</v>
      </c>
      <c r="B254" s="444" t="s">
        <v>32</v>
      </c>
      <c r="C254" s="445" t="s">
        <v>81</v>
      </c>
      <c r="D254" s="446" t="s">
        <v>357</v>
      </c>
      <c r="E254" s="444" t="s">
        <v>187</v>
      </c>
      <c r="F254" s="447" t="s">
        <v>18</v>
      </c>
      <c r="G254" s="447" t="s">
        <v>199</v>
      </c>
      <c r="H254" s="447" t="s">
        <v>25</v>
      </c>
      <c r="I254" s="447" t="s">
        <v>200</v>
      </c>
      <c r="J254" s="447" t="s">
        <v>201</v>
      </c>
      <c r="K254" s="460" t="s">
        <v>202</v>
      </c>
      <c r="L254" s="454"/>
      <c r="M254" s="454"/>
      <c r="N254" s="454"/>
    </row>
    <row r="255" spans="1:14" s="3" customFormat="1" ht="15.75">
      <c r="A255" s="431"/>
      <c r="B255" s="216"/>
      <c r="C255" s="216"/>
      <c r="D255" s="425"/>
      <c r="E255" s="216"/>
      <c r="F255" s="246"/>
      <c r="G255" s="246">
        <v>1</v>
      </c>
      <c r="H255" s="246">
        <v>1</v>
      </c>
      <c r="I255" s="246">
        <v>0.2</v>
      </c>
      <c r="J255" s="246"/>
      <c r="K255" s="458">
        <f>G255*H255*I255</f>
        <v>0.2</v>
      </c>
      <c r="L255" s="454"/>
      <c r="M255" s="454"/>
      <c r="N255" s="454"/>
    </row>
    <row r="256" spans="1:14" s="3" customFormat="1" ht="15.75">
      <c r="A256" s="431"/>
      <c r="B256" s="216"/>
      <c r="C256" s="216"/>
      <c r="D256" s="425"/>
      <c r="E256" s="216"/>
      <c r="F256" s="246"/>
      <c r="G256" s="246"/>
      <c r="H256" s="246"/>
      <c r="I256" s="246"/>
      <c r="J256" s="246"/>
      <c r="K256" s="459">
        <f>K255</f>
        <v>0.2</v>
      </c>
      <c r="L256" s="454"/>
      <c r="M256" s="454"/>
      <c r="N256" s="454"/>
    </row>
    <row r="257" spans="1:14" s="3" customFormat="1" ht="31.5">
      <c r="A257" s="444" t="s">
        <v>117</v>
      </c>
      <c r="B257" s="444" t="s">
        <v>32</v>
      </c>
      <c r="C257" s="445" t="s">
        <v>84</v>
      </c>
      <c r="D257" s="446" t="s">
        <v>358</v>
      </c>
      <c r="E257" s="444" t="s">
        <v>317</v>
      </c>
      <c r="F257" s="447" t="s">
        <v>18</v>
      </c>
      <c r="G257" s="447" t="s">
        <v>199</v>
      </c>
      <c r="H257" s="447" t="s">
        <v>25</v>
      </c>
      <c r="I257" s="447" t="s">
        <v>200</v>
      </c>
      <c r="J257" s="447" t="s">
        <v>201</v>
      </c>
      <c r="K257" s="460" t="s">
        <v>202</v>
      </c>
      <c r="L257" s="454"/>
      <c r="M257" s="454"/>
      <c r="N257" s="454"/>
    </row>
    <row r="258" spans="1:14" s="3" customFormat="1" ht="15.75">
      <c r="A258" s="461"/>
      <c r="B258" s="216"/>
      <c r="C258" s="216"/>
      <c r="D258" s="462" t="s">
        <v>359</v>
      </c>
      <c r="E258" s="216">
        <v>0.617</v>
      </c>
      <c r="F258" s="246">
        <v>1</v>
      </c>
      <c r="G258" s="246"/>
      <c r="H258" s="246">
        <v>4</v>
      </c>
      <c r="I258" s="246"/>
      <c r="J258" s="246"/>
      <c r="K258" s="458">
        <f>E258*F258*H258</f>
        <v>2.468</v>
      </c>
      <c r="L258" s="454"/>
      <c r="M258" s="454"/>
      <c r="N258" s="454"/>
    </row>
    <row r="259" spans="1:14" s="3" customFormat="1" ht="15.75">
      <c r="A259" s="463"/>
      <c r="B259" s="464"/>
      <c r="C259" s="464"/>
      <c r="D259" s="439"/>
      <c r="E259" s="464"/>
      <c r="F259" s="465"/>
      <c r="G259" s="465"/>
      <c r="H259" s="465"/>
      <c r="I259" s="465"/>
      <c r="J259" s="465"/>
      <c r="K259" s="481">
        <f>K258</f>
        <v>2.468</v>
      </c>
      <c r="L259" s="454"/>
      <c r="M259" s="454"/>
      <c r="N259" s="454"/>
    </row>
    <row r="260" spans="1:14" s="3" customFormat="1" ht="15.75">
      <c r="A260" s="424" t="s">
        <v>118</v>
      </c>
      <c r="B260" s="224" t="s">
        <v>32</v>
      </c>
      <c r="C260" s="225" t="s">
        <v>97</v>
      </c>
      <c r="D260" s="226" t="s">
        <v>98</v>
      </c>
      <c r="E260" s="224" t="s">
        <v>180</v>
      </c>
      <c r="F260" s="227" t="s">
        <v>18</v>
      </c>
      <c r="G260" s="227" t="s">
        <v>199</v>
      </c>
      <c r="H260" s="227" t="s">
        <v>25</v>
      </c>
      <c r="I260" s="227" t="s">
        <v>200</v>
      </c>
      <c r="J260" s="227" t="s">
        <v>201</v>
      </c>
      <c r="K260" s="268" t="s">
        <v>202</v>
      </c>
      <c r="L260" s="454"/>
      <c r="M260" s="454"/>
      <c r="N260" s="454"/>
    </row>
    <row r="261" spans="1:14" s="3" customFormat="1" ht="15.75">
      <c r="A261" s="466"/>
      <c r="B261" s="216"/>
      <c r="C261" s="216"/>
      <c r="D261" s="462" t="s">
        <v>360</v>
      </c>
      <c r="E261" s="216"/>
      <c r="F261" s="246"/>
      <c r="G261" s="246">
        <v>1</v>
      </c>
      <c r="H261" s="246">
        <v>1</v>
      </c>
      <c r="I261" s="246">
        <v>0.1</v>
      </c>
      <c r="J261" s="246"/>
      <c r="K261" s="266">
        <f>G261*H261*I261</f>
        <v>0.1</v>
      </c>
      <c r="L261" s="454"/>
      <c r="M261" s="454"/>
      <c r="N261" s="454"/>
    </row>
    <row r="262" spans="1:14" s="3" customFormat="1" ht="15.75">
      <c r="A262" s="220"/>
      <c r="B262" s="221"/>
      <c r="C262" s="221"/>
      <c r="D262" s="426"/>
      <c r="E262" s="221"/>
      <c r="F262" s="223"/>
      <c r="G262" s="223"/>
      <c r="H262" s="223"/>
      <c r="I262" s="223"/>
      <c r="J262" s="223"/>
      <c r="K262" s="267">
        <f>K261</f>
        <v>0.1</v>
      </c>
      <c r="L262" s="454"/>
      <c r="M262" s="454"/>
      <c r="N262" s="454"/>
    </row>
    <row r="263" spans="1:14" s="3" customFormat="1" ht="47.25">
      <c r="A263" s="424" t="s">
        <v>119</v>
      </c>
      <c r="B263" s="224" t="s">
        <v>32</v>
      </c>
      <c r="C263" s="467"/>
      <c r="D263" s="200" t="s">
        <v>361</v>
      </c>
      <c r="E263" s="467" t="s">
        <v>194</v>
      </c>
      <c r="F263" s="227" t="s">
        <v>18</v>
      </c>
      <c r="G263" s="227" t="s">
        <v>199</v>
      </c>
      <c r="H263" s="227" t="s">
        <v>25</v>
      </c>
      <c r="I263" s="227" t="s">
        <v>200</v>
      </c>
      <c r="J263" s="227" t="s">
        <v>201</v>
      </c>
      <c r="K263" s="268" t="s">
        <v>202</v>
      </c>
      <c r="L263" s="454"/>
      <c r="M263" s="454"/>
      <c r="N263" s="454"/>
    </row>
    <row r="264" spans="1:14" s="3" customFormat="1" ht="15.75">
      <c r="A264" s="203"/>
      <c r="B264" s="204"/>
      <c r="C264" s="204"/>
      <c r="D264" s="425" t="s">
        <v>362</v>
      </c>
      <c r="E264" s="204"/>
      <c r="F264" s="93"/>
      <c r="G264" s="93"/>
      <c r="H264" s="93">
        <v>10</v>
      </c>
      <c r="I264" s="93"/>
      <c r="J264" s="93"/>
      <c r="K264" s="266">
        <f>H264</f>
        <v>10</v>
      </c>
      <c r="L264" s="454"/>
      <c r="M264" s="454"/>
      <c r="N264" s="454"/>
    </row>
    <row r="265" spans="1:14" s="3" customFormat="1" ht="15.75">
      <c r="A265" s="207"/>
      <c r="B265" s="208"/>
      <c r="C265" s="208"/>
      <c r="D265" s="209"/>
      <c r="E265" s="208"/>
      <c r="F265" s="210"/>
      <c r="G265" s="210"/>
      <c r="H265" s="210"/>
      <c r="I265" s="210"/>
      <c r="J265" s="210"/>
      <c r="K265" s="267">
        <f>K264</f>
        <v>10</v>
      </c>
      <c r="L265" s="454"/>
      <c r="M265" s="454"/>
      <c r="N265" s="454"/>
    </row>
    <row r="266" spans="1:14" s="3" customFormat="1" ht="15.75">
      <c r="A266" s="424" t="s">
        <v>120</v>
      </c>
      <c r="B266" s="224" t="s">
        <v>32</v>
      </c>
      <c r="C266" s="225" t="s">
        <v>181</v>
      </c>
      <c r="D266" s="226" t="s">
        <v>334</v>
      </c>
      <c r="E266" s="224" t="s">
        <v>180</v>
      </c>
      <c r="F266" s="227" t="s">
        <v>18</v>
      </c>
      <c r="G266" s="227" t="s">
        <v>199</v>
      </c>
      <c r="H266" s="227" t="s">
        <v>25</v>
      </c>
      <c r="I266" s="227" t="s">
        <v>200</v>
      </c>
      <c r="J266" s="227" t="s">
        <v>201</v>
      </c>
      <c r="K266" s="268" t="s">
        <v>202</v>
      </c>
      <c r="L266" s="454"/>
      <c r="M266" s="454"/>
      <c r="N266" s="454"/>
    </row>
    <row r="267" spans="1:14" s="3" customFormat="1" ht="15.75">
      <c r="A267" s="215"/>
      <c r="B267" s="216"/>
      <c r="C267" s="216"/>
      <c r="D267" s="425" t="s">
        <v>363</v>
      </c>
      <c r="E267" s="216"/>
      <c r="F267" s="246"/>
      <c r="G267" s="246">
        <v>1.1</v>
      </c>
      <c r="H267" s="246">
        <v>1.1</v>
      </c>
      <c r="I267" s="246">
        <v>0.1</v>
      </c>
      <c r="J267" s="246"/>
      <c r="K267" s="266">
        <f aca="true" t="shared" si="4" ref="K267:K272">G267*H267*I267</f>
        <v>0.12100000000000002</v>
      </c>
      <c r="L267" s="454"/>
      <c r="M267" s="454"/>
      <c r="N267" s="454"/>
    </row>
    <row r="268" spans="1:14" s="3" customFormat="1" ht="15.75">
      <c r="A268" s="228"/>
      <c r="B268" s="229"/>
      <c r="C268" s="229"/>
      <c r="D268" s="468" t="s">
        <v>364</v>
      </c>
      <c r="E268" s="229"/>
      <c r="F268" s="242"/>
      <c r="G268" s="242">
        <v>0.2</v>
      </c>
      <c r="H268" s="242">
        <v>1.5</v>
      </c>
      <c r="I268" s="242">
        <v>0.1</v>
      </c>
      <c r="J268" s="242"/>
      <c r="K268" s="269">
        <f t="shared" si="4"/>
        <v>0.030000000000000006</v>
      </c>
      <c r="L268" s="454"/>
      <c r="M268" s="454"/>
      <c r="N268" s="454"/>
    </row>
    <row r="269" spans="1:14" s="3" customFormat="1" ht="15.75">
      <c r="A269" s="220"/>
      <c r="B269" s="221"/>
      <c r="C269" s="221"/>
      <c r="D269" s="426"/>
      <c r="E269" s="221"/>
      <c r="F269" s="223"/>
      <c r="G269" s="223"/>
      <c r="H269" s="223"/>
      <c r="I269" s="223"/>
      <c r="J269" s="223"/>
      <c r="K269" s="267">
        <f>SUM(K267:K268)</f>
        <v>0.15100000000000002</v>
      </c>
      <c r="L269" s="454"/>
      <c r="M269" s="454"/>
      <c r="N269" s="454"/>
    </row>
    <row r="270" spans="1:14" s="3" customFormat="1" ht="31.5">
      <c r="A270" s="424" t="s">
        <v>141</v>
      </c>
      <c r="B270" s="224" t="s">
        <v>32</v>
      </c>
      <c r="C270" s="225" t="s">
        <v>182</v>
      </c>
      <c r="D270" s="226" t="s">
        <v>183</v>
      </c>
      <c r="E270" s="224" t="s">
        <v>180</v>
      </c>
      <c r="F270" s="227" t="s">
        <v>18</v>
      </c>
      <c r="G270" s="227" t="s">
        <v>199</v>
      </c>
      <c r="H270" s="227" t="s">
        <v>25</v>
      </c>
      <c r="I270" s="227" t="s">
        <v>200</v>
      </c>
      <c r="J270" s="227" t="s">
        <v>201</v>
      </c>
      <c r="K270" s="268" t="s">
        <v>202</v>
      </c>
      <c r="L270" s="454"/>
      <c r="M270" s="454"/>
      <c r="N270" s="454"/>
    </row>
    <row r="271" spans="1:14" s="3" customFormat="1" ht="15.75">
      <c r="A271" s="203"/>
      <c r="B271" s="204"/>
      <c r="C271" s="204"/>
      <c r="D271" s="425" t="s">
        <v>363</v>
      </c>
      <c r="E271" s="216"/>
      <c r="F271" s="246"/>
      <c r="G271" s="246">
        <v>1.1</v>
      </c>
      <c r="H271" s="246">
        <v>1.1</v>
      </c>
      <c r="I271" s="246">
        <v>0.1</v>
      </c>
      <c r="J271" s="246"/>
      <c r="K271" s="266">
        <f t="shared" si="4"/>
        <v>0.12100000000000002</v>
      </c>
      <c r="L271" s="454"/>
      <c r="M271" s="454"/>
      <c r="N271" s="454"/>
    </row>
    <row r="272" spans="1:14" s="3" customFormat="1" ht="15.75">
      <c r="A272" s="203"/>
      <c r="B272" s="204"/>
      <c r="C272" s="204"/>
      <c r="D272" s="468" t="s">
        <v>364</v>
      </c>
      <c r="E272" s="229"/>
      <c r="F272" s="242"/>
      <c r="G272" s="242">
        <v>0.2</v>
      </c>
      <c r="H272" s="242">
        <v>1.5</v>
      </c>
      <c r="I272" s="242">
        <v>0.1</v>
      </c>
      <c r="J272" s="242"/>
      <c r="K272" s="269">
        <f t="shared" si="4"/>
        <v>0.030000000000000006</v>
      </c>
      <c r="L272" s="454"/>
      <c r="M272" s="454"/>
      <c r="N272" s="454"/>
    </row>
    <row r="273" spans="1:14" s="3" customFormat="1" ht="15.75">
      <c r="A273" s="207"/>
      <c r="B273" s="208"/>
      <c r="C273" s="208"/>
      <c r="D273" s="209"/>
      <c r="E273" s="208"/>
      <c r="F273" s="210"/>
      <c r="G273" s="210"/>
      <c r="H273" s="210"/>
      <c r="I273" s="210"/>
      <c r="J273" s="210"/>
      <c r="K273" s="263">
        <f>SUM(K271:K272)</f>
        <v>0.15100000000000002</v>
      </c>
      <c r="L273" s="454"/>
      <c r="M273" s="454"/>
      <c r="N273" s="454"/>
    </row>
    <row r="274" spans="1:14" s="3" customFormat="1" ht="31.5">
      <c r="A274" s="424" t="s">
        <v>121</v>
      </c>
      <c r="B274" s="224" t="s">
        <v>32</v>
      </c>
      <c r="C274" s="225" t="s">
        <v>84</v>
      </c>
      <c r="D274" s="226" t="s">
        <v>365</v>
      </c>
      <c r="E274" s="224" t="s">
        <v>317</v>
      </c>
      <c r="F274" s="227" t="s">
        <v>18</v>
      </c>
      <c r="G274" s="227" t="s">
        <v>199</v>
      </c>
      <c r="H274" s="227" t="s">
        <v>25</v>
      </c>
      <c r="I274" s="227" t="s">
        <v>200</v>
      </c>
      <c r="J274" s="227" t="s">
        <v>201</v>
      </c>
      <c r="K274" s="268" t="s">
        <v>202</v>
      </c>
      <c r="L274" s="454"/>
      <c r="M274" s="454"/>
      <c r="N274" s="454"/>
    </row>
    <row r="275" spans="1:14" s="3" customFormat="1" ht="30">
      <c r="A275" s="215"/>
      <c r="B275" s="216"/>
      <c r="C275" s="216"/>
      <c r="D275" s="425" t="s">
        <v>366</v>
      </c>
      <c r="E275" s="216">
        <v>0.617</v>
      </c>
      <c r="F275" s="246">
        <v>10</v>
      </c>
      <c r="G275" s="246"/>
      <c r="H275" s="246">
        <v>1</v>
      </c>
      <c r="I275" s="246"/>
      <c r="J275" s="246"/>
      <c r="K275" s="266">
        <f>E275*F275*H275</f>
        <v>6.17</v>
      </c>
      <c r="L275" s="454"/>
      <c r="M275" s="454"/>
      <c r="N275" s="454"/>
    </row>
    <row r="276" spans="1:14" s="3" customFormat="1" ht="30">
      <c r="A276" s="215"/>
      <c r="B276" s="216"/>
      <c r="C276" s="216"/>
      <c r="D276" s="425" t="s">
        <v>367</v>
      </c>
      <c r="E276" s="216">
        <v>0.617</v>
      </c>
      <c r="F276" s="246">
        <v>10</v>
      </c>
      <c r="G276" s="246"/>
      <c r="H276" s="246">
        <v>1</v>
      </c>
      <c r="I276" s="246"/>
      <c r="J276" s="246"/>
      <c r="K276" s="266">
        <f>E276*F276*H276</f>
        <v>6.17</v>
      </c>
      <c r="L276" s="454"/>
      <c r="M276" s="454"/>
      <c r="N276" s="454"/>
    </row>
    <row r="277" spans="1:14" s="3" customFormat="1" ht="15.75">
      <c r="A277" s="220"/>
      <c r="B277" s="221"/>
      <c r="C277" s="221"/>
      <c r="D277" s="426"/>
      <c r="E277" s="221"/>
      <c r="F277" s="223"/>
      <c r="G277" s="223"/>
      <c r="H277" s="223"/>
      <c r="I277" s="223"/>
      <c r="J277" s="223"/>
      <c r="K277" s="267">
        <f>SUM(K275:K276)</f>
        <v>12.34</v>
      </c>
      <c r="L277" s="454"/>
      <c r="M277" s="454"/>
      <c r="N277" s="454"/>
    </row>
    <row r="278" spans="1:14" s="3" customFormat="1" ht="31.5">
      <c r="A278" s="424" t="s">
        <v>125</v>
      </c>
      <c r="B278" s="224" t="s">
        <v>32</v>
      </c>
      <c r="C278" s="428" t="s">
        <v>331</v>
      </c>
      <c r="D278" s="469" t="s">
        <v>368</v>
      </c>
      <c r="E278" s="224" t="s">
        <v>187</v>
      </c>
      <c r="F278" s="227" t="s">
        <v>18</v>
      </c>
      <c r="G278" s="227" t="s">
        <v>199</v>
      </c>
      <c r="H278" s="227" t="s">
        <v>25</v>
      </c>
      <c r="I278" s="227" t="s">
        <v>200</v>
      </c>
      <c r="J278" s="227" t="s">
        <v>201</v>
      </c>
      <c r="K278" s="268" t="s">
        <v>202</v>
      </c>
      <c r="L278" s="454"/>
      <c r="M278" s="454"/>
      <c r="N278" s="454"/>
    </row>
    <row r="279" spans="1:14" s="3" customFormat="1" ht="15.75">
      <c r="A279" s="215"/>
      <c r="B279" s="216"/>
      <c r="C279" s="216"/>
      <c r="D279" s="425"/>
      <c r="E279" s="216"/>
      <c r="F279" s="246">
        <v>4</v>
      </c>
      <c r="G279" s="246">
        <v>0.15</v>
      </c>
      <c r="H279" s="246">
        <v>1.05</v>
      </c>
      <c r="I279" s="246"/>
      <c r="J279" s="246"/>
      <c r="K279" s="266">
        <f>F279*G279*H279</f>
        <v>0.63</v>
      </c>
      <c r="L279" s="454"/>
      <c r="M279" s="454"/>
      <c r="N279" s="454"/>
    </row>
    <row r="280" spans="1:14" s="3" customFormat="1" ht="15.75">
      <c r="A280" s="220"/>
      <c r="B280" s="221"/>
      <c r="C280" s="221"/>
      <c r="D280" s="426"/>
      <c r="E280" s="221"/>
      <c r="F280" s="223"/>
      <c r="G280" s="223"/>
      <c r="H280" s="223"/>
      <c r="I280" s="223"/>
      <c r="J280" s="223"/>
      <c r="K280" s="267">
        <f>K279</f>
        <v>0.63</v>
      </c>
      <c r="L280" s="454"/>
      <c r="M280" s="454"/>
      <c r="N280" s="454"/>
    </row>
    <row r="281" spans="1:14" s="3" customFormat="1" ht="31.5">
      <c r="A281" s="424" t="s">
        <v>369</v>
      </c>
      <c r="B281" s="470"/>
      <c r="C281" s="224" t="s">
        <v>370</v>
      </c>
      <c r="D281" s="469" t="s">
        <v>371</v>
      </c>
      <c r="E281" s="224" t="s">
        <v>187</v>
      </c>
      <c r="F281" s="227" t="s">
        <v>18</v>
      </c>
      <c r="G281" s="227" t="s">
        <v>199</v>
      </c>
      <c r="H281" s="227" t="s">
        <v>25</v>
      </c>
      <c r="I281" s="227" t="s">
        <v>200</v>
      </c>
      <c r="J281" s="227" t="s">
        <v>201</v>
      </c>
      <c r="K281" s="268" t="s">
        <v>202</v>
      </c>
      <c r="L281" s="454"/>
      <c r="M281" s="454"/>
      <c r="N281" s="454"/>
    </row>
    <row r="282" spans="1:14" s="3" customFormat="1" ht="15.75">
      <c r="A282" s="215"/>
      <c r="B282" s="216"/>
      <c r="C282" s="216"/>
      <c r="D282" s="425" t="s">
        <v>258</v>
      </c>
      <c r="E282" s="216"/>
      <c r="F282" s="246">
        <v>1</v>
      </c>
      <c r="G282" s="246"/>
      <c r="H282" s="246"/>
      <c r="I282" s="246"/>
      <c r="J282" s="246"/>
      <c r="K282" s="266">
        <f>F282</f>
        <v>1</v>
      </c>
      <c r="L282" s="454"/>
      <c r="M282" s="454"/>
      <c r="N282" s="454"/>
    </row>
    <row r="283" spans="1:14" s="3" customFormat="1" ht="15.75">
      <c r="A283" s="220"/>
      <c r="B283" s="221"/>
      <c r="C283" s="221"/>
      <c r="D283" s="426"/>
      <c r="E283" s="221"/>
      <c r="F283" s="223"/>
      <c r="G283" s="223"/>
      <c r="H283" s="223"/>
      <c r="I283" s="223"/>
      <c r="J283" s="223"/>
      <c r="K283" s="267">
        <f>K282</f>
        <v>1</v>
      </c>
      <c r="L283" s="454"/>
      <c r="M283" s="454"/>
      <c r="N283" s="454"/>
    </row>
    <row r="284" spans="1:14" s="3" customFormat="1" ht="15.75">
      <c r="A284" s="429">
        <v>3</v>
      </c>
      <c r="B284" s="204"/>
      <c r="C284" s="429"/>
      <c r="D284" s="206" t="s">
        <v>186</v>
      </c>
      <c r="E284" s="206"/>
      <c r="F284" s="206"/>
      <c r="G284" s="206"/>
      <c r="H284" s="206"/>
      <c r="I284" s="206"/>
      <c r="J284" s="206"/>
      <c r="K284" s="482"/>
      <c r="L284" s="454"/>
      <c r="M284" s="454"/>
      <c r="N284" s="454"/>
    </row>
    <row r="285" spans="1:14" s="3" customFormat="1" ht="31.5">
      <c r="A285" s="471" t="s">
        <v>47</v>
      </c>
      <c r="B285" s="471" t="s">
        <v>32</v>
      </c>
      <c r="C285" s="472" t="s">
        <v>191</v>
      </c>
      <c r="D285" s="473" t="s">
        <v>192</v>
      </c>
      <c r="E285" s="471" t="s">
        <v>180</v>
      </c>
      <c r="F285" s="474" t="s">
        <v>18</v>
      </c>
      <c r="G285" s="474" t="s">
        <v>199</v>
      </c>
      <c r="H285" s="474" t="s">
        <v>25</v>
      </c>
      <c r="I285" s="474" t="s">
        <v>200</v>
      </c>
      <c r="J285" s="474" t="s">
        <v>201</v>
      </c>
      <c r="K285" s="483" t="s">
        <v>202</v>
      </c>
      <c r="L285" s="454"/>
      <c r="M285" s="454"/>
      <c r="N285" s="454"/>
    </row>
    <row r="286" spans="1:14" s="3" customFormat="1" ht="15.75">
      <c r="A286" s="471"/>
      <c r="B286" s="475"/>
      <c r="C286" s="471"/>
      <c r="D286" s="476" t="s">
        <v>372</v>
      </c>
      <c r="E286" s="475"/>
      <c r="F286" s="477"/>
      <c r="G286" s="477">
        <v>0.2</v>
      </c>
      <c r="H286" s="477">
        <v>46.8</v>
      </c>
      <c r="I286" s="477">
        <v>0.3</v>
      </c>
      <c r="J286" s="484"/>
      <c r="K286" s="485">
        <f>G286*H286*I286</f>
        <v>2.808</v>
      </c>
      <c r="L286" s="454"/>
      <c r="M286" s="454"/>
      <c r="N286" s="454"/>
    </row>
    <row r="287" spans="1:14" s="3" customFormat="1" ht="15.75">
      <c r="A287" s="471"/>
      <c r="B287" s="475"/>
      <c r="C287" s="471"/>
      <c r="D287" s="473"/>
      <c r="E287" s="475"/>
      <c r="F287" s="477"/>
      <c r="G287" s="475"/>
      <c r="H287" s="477"/>
      <c r="I287" s="484"/>
      <c r="J287" s="484"/>
      <c r="K287" s="486">
        <f>K286</f>
        <v>2.808</v>
      </c>
      <c r="L287" s="454"/>
      <c r="M287" s="454"/>
      <c r="N287" s="454"/>
    </row>
    <row r="288" spans="1:14" s="3" customFormat="1" ht="31.5">
      <c r="A288" s="471" t="s">
        <v>50</v>
      </c>
      <c r="B288" s="471" t="s">
        <v>32</v>
      </c>
      <c r="C288" s="472" t="s">
        <v>184</v>
      </c>
      <c r="D288" s="473" t="s">
        <v>185</v>
      </c>
      <c r="E288" s="471" t="s">
        <v>180</v>
      </c>
      <c r="F288" s="474" t="s">
        <v>18</v>
      </c>
      <c r="G288" s="474" t="s">
        <v>199</v>
      </c>
      <c r="H288" s="474" t="s">
        <v>25</v>
      </c>
      <c r="I288" s="474" t="s">
        <v>200</v>
      </c>
      <c r="J288" s="474" t="s">
        <v>201</v>
      </c>
      <c r="K288" s="483" t="s">
        <v>202</v>
      </c>
      <c r="L288" s="454"/>
      <c r="M288" s="454"/>
      <c r="N288" s="454"/>
    </row>
    <row r="289" spans="1:14" s="3" customFormat="1" ht="15.75">
      <c r="A289" s="471"/>
      <c r="B289" s="475"/>
      <c r="C289" s="471"/>
      <c r="D289" s="476" t="s">
        <v>372</v>
      </c>
      <c r="E289" s="475"/>
      <c r="F289" s="477"/>
      <c r="G289" s="477">
        <v>0.2</v>
      </c>
      <c r="H289" s="477">
        <v>46.8</v>
      </c>
      <c r="I289" s="477">
        <v>0.3</v>
      </c>
      <c r="J289" s="484"/>
      <c r="K289" s="485">
        <f>G289*H289*I289</f>
        <v>2.808</v>
      </c>
      <c r="L289" s="454"/>
      <c r="M289" s="454"/>
      <c r="N289" s="454"/>
    </row>
    <row r="290" spans="1:14" s="3" customFormat="1" ht="15.75">
      <c r="A290" s="471"/>
      <c r="B290" s="475"/>
      <c r="C290" s="471"/>
      <c r="D290" s="473"/>
      <c r="E290" s="475"/>
      <c r="F290" s="477"/>
      <c r="G290" s="475"/>
      <c r="H290" s="477"/>
      <c r="I290" s="484"/>
      <c r="J290" s="484"/>
      <c r="K290" s="486">
        <f>K289</f>
        <v>2.808</v>
      </c>
      <c r="L290" s="454"/>
      <c r="M290" s="454"/>
      <c r="N290" s="454"/>
    </row>
    <row r="291" spans="1:14" s="3" customFormat="1" ht="31.5">
      <c r="A291" s="471" t="s">
        <v>54</v>
      </c>
      <c r="B291" s="471" t="s">
        <v>32</v>
      </c>
      <c r="C291" s="472" t="s">
        <v>322</v>
      </c>
      <c r="D291" s="473" t="s">
        <v>373</v>
      </c>
      <c r="E291" s="471" t="s">
        <v>194</v>
      </c>
      <c r="F291" s="474" t="s">
        <v>18</v>
      </c>
      <c r="G291" s="474" t="s">
        <v>199</v>
      </c>
      <c r="H291" s="474" t="s">
        <v>25</v>
      </c>
      <c r="I291" s="474" t="s">
        <v>200</v>
      </c>
      <c r="J291" s="474" t="s">
        <v>201</v>
      </c>
      <c r="K291" s="483" t="s">
        <v>202</v>
      </c>
      <c r="L291" s="454"/>
      <c r="M291" s="454"/>
      <c r="N291" s="454"/>
    </row>
    <row r="292" spans="1:14" s="3" customFormat="1" ht="30">
      <c r="A292" s="471"/>
      <c r="B292" s="475"/>
      <c r="C292" s="471"/>
      <c r="D292" s="476" t="s">
        <v>374</v>
      </c>
      <c r="E292" s="475"/>
      <c r="F292" s="477">
        <v>11</v>
      </c>
      <c r="G292" s="475"/>
      <c r="H292" s="477">
        <v>1</v>
      </c>
      <c r="I292" s="484"/>
      <c r="J292" s="477"/>
      <c r="K292" s="485">
        <f>F292*H292</f>
        <v>11</v>
      </c>
      <c r="L292" s="454"/>
      <c r="M292" s="454"/>
      <c r="N292" s="454"/>
    </row>
    <row r="293" spans="1:14" s="3" customFormat="1" ht="15.75">
      <c r="A293" s="471"/>
      <c r="B293" s="475"/>
      <c r="C293" s="471"/>
      <c r="D293" s="473"/>
      <c r="E293" s="475"/>
      <c r="F293" s="477"/>
      <c r="G293" s="475"/>
      <c r="H293" s="477"/>
      <c r="I293" s="484"/>
      <c r="J293" s="484"/>
      <c r="K293" s="486">
        <f>K292</f>
        <v>11</v>
      </c>
      <c r="L293" s="454"/>
      <c r="M293" s="454"/>
      <c r="N293" s="454"/>
    </row>
    <row r="294" spans="1:14" s="3" customFormat="1" ht="15.75">
      <c r="A294" s="471" t="s">
        <v>57</v>
      </c>
      <c r="B294" s="471" t="s">
        <v>32</v>
      </c>
      <c r="C294" s="472" t="s">
        <v>97</v>
      </c>
      <c r="D294" s="473" t="s">
        <v>193</v>
      </c>
      <c r="E294" s="471" t="s">
        <v>180</v>
      </c>
      <c r="F294" s="474" t="s">
        <v>18</v>
      </c>
      <c r="G294" s="474" t="s">
        <v>199</v>
      </c>
      <c r="H294" s="474" t="s">
        <v>25</v>
      </c>
      <c r="I294" s="474" t="s">
        <v>200</v>
      </c>
      <c r="J294" s="474" t="s">
        <v>201</v>
      </c>
      <c r="K294" s="483" t="s">
        <v>202</v>
      </c>
      <c r="L294" s="454"/>
      <c r="M294" s="454"/>
      <c r="N294" s="454"/>
    </row>
    <row r="295" spans="1:14" s="3" customFormat="1" ht="15.75">
      <c r="A295" s="471"/>
      <c r="B295" s="475"/>
      <c r="C295" s="471"/>
      <c r="D295" s="473"/>
      <c r="E295" s="475"/>
      <c r="F295" s="477"/>
      <c r="G295" s="477">
        <v>0.2</v>
      </c>
      <c r="H295" s="477">
        <v>46.8</v>
      </c>
      <c r="I295" s="487">
        <v>0.05</v>
      </c>
      <c r="J295" s="484"/>
      <c r="K295" s="485">
        <f>G295*H295*I295</f>
        <v>0.46799999999999997</v>
      </c>
      <c r="L295" s="454"/>
      <c r="M295" s="454"/>
      <c r="N295" s="454"/>
    </row>
    <row r="296" spans="1:14" s="3" customFormat="1" ht="15.75">
      <c r="A296" s="471"/>
      <c r="B296" s="475"/>
      <c r="C296" s="471"/>
      <c r="D296" s="473"/>
      <c r="E296" s="475"/>
      <c r="F296" s="477"/>
      <c r="G296" s="475"/>
      <c r="H296" s="477"/>
      <c r="I296" s="484"/>
      <c r="J296" s="484"/>
      <c r="K296" s="486">
        <f>K295</f>
        <v>0.46799999999999997</v>
      </c>
      <c r="L296" s="454"/>
      <c r="M296" s="454"/>
      <c r="N296" s="454"/>
    </row>
    <row r="297" spans="1:14" s="3" customFormat="1" ht="31.5">
      <c r="A297" s="471" t="s">
        <v>62</v>
      </c>
      <c r="B297" s="471" t="s">
        <v>32</v>
      </c>
      <c r="C297" s="472" t="s">
        <v>84</v>
      </c>
      <c r="D297" s="473" t="s">
        <v>375</v>
      </c>
      <c r="E297" s="471" t="s">
        <v>317</v>
      </c>
      <c r="F297" s="474" t="s">
        <v>18</v>
      </c>
      <c r="G297" s="474" t="s">
        <v>199</v>
      </c>
      <c r="H297" s="474" t="s">
        <v>25</v>
      </c>
      <c r="I297" s="474" t="s">
        <v>200</v>
      </c>
      <c r="J297" s="474" t="s">
        <v>201</v>
      </c>
      <c r="K297" s="483" t="s">
        <v>202</v>
      </c>
      <c r="L297" s="454"/>
      <c r="M297" s="454"/>
      <c r="N297" s="454"/>
    </row>
    <row r="298" spans="1:14" s="3" customFormat="1" ht="30">
      <c r="A298" s="471"/>
      <c r="B298" s="475"/>
      <c r="C298" s="471"/>
      <c r="D298" s="476" t="s">
        <v>376</v>
      </c>
      <c r="E298" s="475">
        <v>0.617</v>
      </c>
      <c r="F298" s="477">
        <v>4</v>
      </c>
      <c r="G298" s="475"/>
      <c r="H298" s="477">
        <v>17</v>
      </c>
      <c r="I298" s="484"/>
      <c r="J298" s="477"/>
      <c r="K298" s="485">
        <f>E298*F298*H298</f>
        <v>41.956</v>
      </c>
      <c r="L298" s="454"/>
      <c r="M298" s="454"/>
      <c r="N298" s="454"/>
    </row>
    <row r="299" spans="1:14" s="3" customFormat="1" ht="30">
      <c r="A299" s="471"/>
      <c r="B299" s="475"/>
      <c r="C299" s="471"/>
      <c r="D299" s="476" t="s">
        <v>376</v>
      </c>
      <c r="E299" s="475">
        <v>0.617</v>
      </c>
      <c r="F299" s="477">
        <v>4</v>
      </c>
      <c r="G299" s="475"/>
      <c r="H299" s="477">
        <v>9.8</v>
      </c>
      <c r="I299" s="484"/>
      <c r="J299" s="477"/>
      <c r="K299" s="485">
        <f>E299*F299*H299</f>
        <v>24.186400000000003</v>
      </c>
      <c r="L299" s="454"/>
      <c r="M299" s="454"/>
      <c r="N299" s="454"/>
    </row>
    <row r="300" spans="1:14" s="3" customFormat="1" ht="30">
      <c r="A300" s="471"/>
      <c r="B300" s="475"/>
      <c r="C300" s="471"/>
      <c r="D300" s="476" t="s">
        <v>377</v>
      </c>
      <c r="E300" s="475">
        <v>0.617</v>
      </c>
      <c r="F300" s="477">
        <v>4</v>
      </c>
      <c r="G300" s="475"/>
      <c r="H300" s="477">
        <v>1.4</v>
      </c>
      <c r="I300" s="488"/>
      <c r="J300" s="477">
        <v>11</v>
      </c>
      <c r="K300" s="485">
        <f>E300*F300*H300*J300</f>
        <v>38.0072</v>
      </c>
      <c r="L300" s="454"/>
      <c r="M300" s="454"/>
      <c r="N300" s="454"/>
    </row>
    <row r="301" spans="1:14" s="3" customFormat="1" ht="30">
      <c r="A301" s="471"/>
      <c r="B301" s="475"/>
      <c r="C301" s="471"/>
      <c r="D301" s="476" t="s">
        <v>378</v>
      </c>
      <c r="E301" s="475">
        <v>0.617</v>
      </c>
      <c r="F301" s="477">
        <v>4</v>
      </c>
      <c r="G301" s="475"/>
      <c r="H301" s="477">
        <v>1.7</v>
      </c>
      <c r="I301" s="488"/>
      <c r="J301" s="477">
        <v>11</v>
      </c>
      <c r="K301" s="485">
        <f>(E301*F301*H301-1)*J301</f>
        <v>35.151599999999995</v>
      </c>
      <c r="L301" s="454"/>
      <c r="M301" s="454"/>
      <c r="N301" s="454"/>
    </row>
    <row r="302" spans="1:14" s="3" customFormat="1" ht="15.75">
      <c r="A302" s="471"/>
      <c r="B302" s="475"/>
      <c r="C302" s="471"/>
      <c r="D302" s="473"/>
      <c r="E302" s="475"/>
      <c r="F302" s="477"/>
      <c r="G302" s="475"/>
      <c r="H302" s="477"/>
      <c r="I302" s="484"/>
      <c r="J302" s="484"/>
      <c r="K302" s="486">
        <f>SUM(K298:K301)</f>
        <v>139.3012</v>
      </c>
      <c r="L302" s="454"/>
      <c r="M302" s="454"/>
      <c r="N302" s="454"/>
    </row>
    <row r="303" spans="1:14" s="3" customFormat="1" ht="31.5">
      <c r="A303" s="471" t="s">
        <v>65</v>
      </c>
      <c r="B303" s="471" t="s">
        <v>32</v>
      </c>
      <c r="C303" s="472" t="s">
        <v>108</v>
      </c>
      <c r="D303" s="473" t="s">
        <v>379</v>
      </c>
      <c r="E303" s="471" t="s">
        <v>317</v>
      </c>
      <c r="F303" s="474" t="s">
        <v>18</v>
      </c>
      <c r="G303" s="474" t="s">
        <v>199</v>
      </c>
      <c r="H303" s="474" t="s">
        <v>25</v>
      </c>
      <c r="I303" s="474" t="s">
        <v>200</v>
      </c>
      <c r="J303" s="474" t="s">
        <v>201</v>
      </c>
      <c r="K303" s="483" t="s">
        <v>202</v>
      </c>
      <c r="L303" s="454"/>
      <c r="M303" s="454"/>
      <c r="N303" s="454"/>
    </row>
    <row r="304" spans="1:14" s="3" customFormat="1" ht="45">
      <c r="A304" s="471"/>
      <c r="B304" s="475"/>
      <c r="C304" s="471"/>
      <c r="D304" s="476" t="s">
        <v>380</v>
      </c>
      <c r="E304" s="475">
        <v>0.154</v>
      </c>
      <c r="F304" s="477">
        <v>113</v>
      </c>
      <c r="G304" s="475"/>
      <c r="H304" s="477">
        <v>0.88</v>
      </c>
      <c r="I304" s="484"/>
      <c r="J304" s="477">
        <v>1</v>
      </c>
      <c r="K304" s="485">
        <f>E304*F304*H304*J304</f>
        <v>15.31376</v>
      </c>
      <c r="L304" s="454"/>
      <c r="M304" s="454"/>
      <c r="N304" s="454"/>
    </row>
    <row r="305" spans="1:14" s="3" customFormat="1" ht="45">
      <c r="A305" s="471"/>
      <c r="B305" s="475"/>
      <c r="C305" s="471"/>
      <c r="D305" s="476" t="s">
        <v>381</v>
      </c>
      <c r="E305" s="475">
        <v>0.154</v>
      </c>
      <c r="F305" s="477">
        <v>65</v>
      </c>
      <c r="G305" s="475"/>
      <c r="H305" s="477">
        <v>0.88</v>
      </c>
      <c r="I305" s="484"/>
      <c r="J305" s="477">
        <v>1</v>
      </c>
      <c r="K305" s="485">
        <f>E305*F305*H305*J305</f>
        <v>8.8088</v>
      </c>
      <c r="L305" s="454"/>
      <c r="M305" s="454"/>
      <c r="N305" s="454"/>
    </row>
    <row r="306" spans="1:14" s="3" customFormat="1" ht="45">
      <c r="A306" s="471"/>
      <c r="B306" s="475"/>
      <c r="C306" s="471"/>
      <c r="D306" s="476" t="s">
        <v>382</v>
      </c>
      <c r="E306" s="475">
        <v>0.154</v>
      </c>
      <c r="F306" s="477">
        <v>9</v>
      </c>
      <c r="G306" s="475"/>
      <c r="H306" s="477">
        <v>0.54</v>
      </c>
      <c r="I306" s="477"/>
      <c r="J306" s="477">
        <v>11</v>
      </c>
      <c r="K306" s="485">
        <f>E306*F306*H306*J306</f>
        <v>8.23284</v>
      </c>
      <c r="L306" s="454"/>
      <c r="M306" s="454"/>
      <c r="N306" s="454"/>
    </row>
    <row r="307" spans="1:14" s="3" customFormat="1" ht="45">
      <c r="A307" s="471"/>
      <c r="B307" s="475"/>
      <c r="C307" s="471"/>
      <c r="D307" s="476" t="s">
        <v>383</v>
      </c>
      <c r="E307" s="475">
        <v>0.154</v>
      </c>
      <c r="F307" s="477">
        <v>11</v>
      </c>
      <c r="G307" s="475"/>
      <c r="H307" s="477">
        <v>0.54</v>
      </c>
      <c r="I307" s="477"/>
      <c r="J307" s="477">
        <v>11</v>
      </c>
      <c r="K307" s="485">
        <f>E307*F307*H307*J307</f>
        <v>10.06236</v>
      </c>
      <c r="L307" s="454"/>
      <c r="M307" s="454"/>
      <c r="N307" s="454"/>
    </row>
    <row r="308" spans="1:14" s="3" customFormat="1" ht="15.75">
      <c r="A308" s="471"/>
      <c r="B308" s="475"/>
      <c r="C308" s="471"/>
      <c r="D308" s="473"/>
      <c r="E308" s="475"/>
      <c r="F308" s="477"/>
      <c r="G308" s="475"/>
      <c r="H308" s="477"/>
      <c r="I308" s="484"/>
      <c r="J308" s="484"/>
      <c r="K308" s="486">
        <f>SUM(K304:K307)</f>
        <v>42.41776</v>
      </c>
      <c r="L308" s="454"/>
      <c r="M308" s="454"/>
      <c r="N308" s="454"/>
    </row>
    <row r="309" spans="1:14" s="3" customFormat="1" ht="31.5">
      <c r="A309" s="471" t="s">
        <v>68</v>
      </c>
      <c r="B309" s="471" t="s">
        <v>32</v>
      </c>
      <c r="C309" s="478" t="s">
        <v>181</v>
      </c>
      <c r="D309" s="479" t="s">
        <v>384</v>
      </c>
      <c r="E309" s="471" t="s">
        <v>180</v>
      </c>
      <c r="F309" s="474" t="s">
        <v>18</v>
      </c>
      <c r="G309" s="474" t="s">
        <v>199</v>
      </c>
      <c r="H309" s="474" t="s">
        <v>25</v>
      </c>
      <c r="I309" s="474" t="s">
        <v>200</v>
      </c>
      <c r="J309" s="474" t="s">
        <v>201</v>
      </c>
      <c r="K309" s="483" t="s">
        <v>202</v>
      </c>
      <c r="L309" s="454"/>
      <c r="M309" s="454"/>
      <c r="N309" s="454"/>
    </row>
    <row r="310" spans="1:14" s="3" customFormat="1" ht="30">
      <c r="A310" s="471"/>
      <c r="B310" s="475"/>
      <c r="C310" s="471"/>
      <c r="D310" s="476" t="s">
        <v>385</v>
      </c>
      <c r="E310" s="475"/>
      <c r="F310" s="477"/>
      <c r="G310" s="477">
        <v>0.2</v>
      </c>
      <c r="H310" s="477">
        <v>26.8</v>
      </c>
      <c r="I310" s="477">
        <v>0.3</v>
      </c>
      <c r="J310" s="484"/>
      <c r="K310" s="485">
        <f>G310*H310*I310</f>
        <v>1.608</v>
      </c>
      <c r="L310" s="454"/>
      <c r="M310" s="454"/>
      <c r="N310" s="454"/>
    </row>
    <row r="311" spans="1:14" s="3" customFormat="1" ht="30">
      <c r="A311" s="471"/>
      <c r="B311" s="475"/>
      <c r="C311" s="471"/>
      <c r="D311" s="476" t="s">
        <v>386</v>
      </c>
      <c r="E311" s="475"/>
      <c r="F311" s="477"/>
      <c r="G311" s="477">
        <v>0.15</v>
      </c>
      <c r="H311" s="477">
        <v>1.4</v>
      </c>
      <c r="I311" s="477">
        <v>0.15</v>
      </c>
      <c r="J311" s="477">
        <v>11</v>
      </c>
      <c r="K311" s="485">
        <f>G311*H311*I311*J311</f>
        <v>0.34650000000000003</v>
      </c>
      <c r="L311" s="454"/>
      <c r="M311" s="454"/>
      <c r="N311" s="454"/>
    </row>
    <row r="312" spans="1:14" s="3" customFormat="1" ht="15.75">
      <c r="A312" s="471"/>
      <c r="B312" s="475"/>
      <c r="C312" s="471"/>
      <c r="D312" s="480"/>
      <c r="E312" s="475"/>
      <c r="F312" s="477"/>
      <c r="G312" s="475"/>
      <c r="H312" s="477"/>
      <c r="I312" s="484"/>
      <c r="J312" s="484"/>
      <c r="K312" s="486">
        <f>SUM(K310:K311)</f>
        <v>1.9545000000000001</v>
      </c>
      <c r="L312" s="454"/>
      <c r="M312" s="454"/>
      <c r="N312" s="454"/>
    </row>
    <row r="313" spans="1:14" s="3" customFormat="1" ht="31.5">
      <c r="A313" s="471" t="s">
        <v>71</v>
      </c>
      <c r="B313" s="471" t="s">
        <v>32</v>
      </c>
      <c r="C313" s="472" t="s">
        <v>182</v>
      </c>
      <c r="D313" s="473" t="s">
        <v>387</v>
      </c>
      <c r="E313" s="471" t="s">
        <v>180</v>
      </c>
      <c r="F313" s="474" t="s">
        <v>18</v>
      </c>
      <c r="G313" s="474" t="s">
        <v>199</v>
      </c>
      <c r="H313" s="474" t="s">
        <v>25</v>
      </c>
      <c r="I313" s="474" t="s">
        <v>200</v>
      </c>
      <c r="J313" s="474" t="s">
        <v>201</v>
      </c>
      <c r="K313" s="483" t="s">
        <v>202</v>
      </c>
      <c r="L313" s="454"/>
      <c r="M313" s="454"/>
      <c r="N313" s="454"/>
    </row>
    <row r="314" spans="1:14" s="3" customFormat="1" ht="15.75">
      <c r="A314" s="471"/>
      <c r="B314" s="475"/>
      <c r="C314" s="471"/>
      <c r="D314" s="476" t="s">
        <v>388</v>
      </c>
      <c r="E314" s="475"/>
      <c r="F314" s="477"/>
      <c r="G314" s="477">
        <v>0.2</v>
      </c>
      <c r="H314" s="477">
        <v>26.8</v>
      </c>
      <c r="I314" s="477">
        <v>0.3</v>
      </c>
      <c r="J314" s="484"/>
      <c r="K314" s="485">
        <f>G314*H314*I314</f>
        <v>1.608</v>
      </c>
      <c r="L314" s="454"/>
      <c r="M314" s="454"/>
      <c r="N314" s="454"/>
    </row>
    <row r="315" spans="1:14" s="3" customFormat="1" ht="15.75">
      <c r="A315" s="471"/>
      <c r="B315" s="475"/>
      <c r="C315" s="471"/>
      <c r="D315" s="476" t="s">
        <v>389</v>
      </c>
      <c r="E315" s="475"/>
      <c r="F315" s="477"/>
      <c r="G315" s="477">
        <v>0.15</v>
      </c>
      <c r="H315" s="477">
        <v>1.4</v>
      </c>
      <c r="I315" s="477">
        <v>0.15</v>
      </c>
      <c r="J315" s="477">
        <v>30</v>
      </c>
      <c r="K315" s="485">
        <f>G315*H315*I315*J315</f>
        <v>0.9450000000000001</v>
      </c>
      <c r="L315" s="454"/>
      <c r="M315" s="454"/>
      <c r="N315" s="454"/>
    </row>
    <row r="316" spans="1:14" s="3" customFormat="1" ht="15.75">
      <c r="A316" s="471"/>
      <c r="B316" s="475"/>
      <c r="C316" s="471"/>
      <c r="D316" s="473"/>
      <c r="E316" s="475"/>
      <c r="F316" s="477"/>
      <c r="G316" s="475"/>
      <c r="H316" s="477"/>
      <c r="I316" s="484"/>
      <c r="J316" s="484"/>
      <c r="K316" s="486">
        <f>SUM(K314:K315)</f>
        <v>2.553</v>
      </c>
      <c r="L316" s="454"/>
      <c r="M316" s="454"/>
      <c r="N316" s="454"/>
    </row>
    <row r="317" spans="1:14" s="3" customFormat="1" ht="31.5">
      <c r="A317" s="471" t="s">
        <v>74</v>
      </c>
      <c r="B317" s="471" t="s">
        <v>32</v>
      </c>
      <c r="C317" s="472" t="s">
        <v>81</v>
      </c>
      <c r="D317" s="473" t="s">
        <v>390</v>
      </c>
      <c r="E317" s="471" t="s">
        <v>187</v>
      </c>
      <c r="F317" s="474" t="s">
        <v>18</v>
      </c>
      <c r="G317" s="474" t="s">
        <v>199</v>
      </c>
      <c r="H317" s="474" t="s">
        <v>25</v>
      </c>
      <c r="I317" s="474" t="s">
        <v>200</v>
      </c>
      <c r="J317" s="474" t="s">
        <v>201</v>
      </c>
      <c r="K317" s="483" t="s">
        <v>202</v>
      </c>
      <c r="L317" s="454"/>
      <c r="M317" s="454"/>
      <c r="N317" s="454"/>
    </row>
    <row r="318" spans="1:14" s="3" customFormat="1" ht="15.75">
      <c r="A318" s="471"/>
      <c r="B318" s="475"/>
      <c r="C318" s="471"/>
      <c r="D318" s="476" t="s">
        <v>391</v>
      </c>
      <c r="E318" s="475"/>
      <c r="F318" s="477"/>
      <c r="G318" s="475"/>
      <c r="H318" s="477">
        <v>26.8</v>
      </c>
      <c r="I318" s="477">
        <v>1</v>
      </c>
      <c r="J318" s="484"/>
      <c r="K318" s="485">
        <f>H318*I318</f>
        <v>26.8</v>
      </c>
      <c r="L318" s="454"/>
      <c r="M318" s="454"/>
      <c r="N318" s="454"/>
    </row>
    <row r="319" spans="1:14" s="3" customFormat="1" ht="15.75">
      <c r="A319" s="471"/>
      <c r="B319" s="475"/>
      <c r="C319" s="471"/>
      <c r="D319" s="476" t="s">
        <v>392</v>
      </c>
      <c r="E319" s="475"/>
      <c r="F319" s="477"/>
      <c r="G319" s="475"/>
      <c r="H319" s="477">
        <v>20</v>
      </c>
      <c r="I319" s="477">
        <v>0.4</v>
      </c>
      <c r="J319" s="484"/>
      <c r="K319" s="485">
        <f>H319*I319</f>
        <v>8</v>
      </c>
      <c r="L319" s="454"/>
      <c r="M319" s="454"/>
      <c r="N319" s="454"/>
    </row>
    <row r="320" spans="1:14" s="3" customFormat="1" ht="15.75">
      <c r="A320" s="471"/>
      <c r="B320" s="475"/>
      <c r="C320" s="471"/>
      <c r="D320" s="473"/>
      <c r="E320" s="475"/>
      <c r="F320" s="477"/>
      <c r="G320" s="475"/>
      <c r="H320" s="477"/>
      <c r="I320" s="484"/>
      <c r="J320" s="484"/>
      <c r="K320" s="486">
        <f>K318</f>
        <v>26.8</v>
      </c>
      <c r="L320" s="454"/>
      <c r="M320" s="454"/>
      <c r="N320" s="454"/>
    </row>
    <row r="321" spans="1:14" s="3" customFormat="1" ht="31.5">
      <c r="A321" s="471" t="s">
        <v>77</v>
      </c>
      <c r="B321" s="471" t="s">
        <v>32</v>
      </c>
      <c r="C321" s="472" t="s">
        <v>81</v>
      </c>
      <c r="D321" s="479" t="s">
        <v>393</v>
      </c>
      <c r="E321" s="471" t="s">
        <v>187</v>
      </c>
      <c r="F321" s="474" t="s">
        <v>18</v>
      </c>
      <c r="G321" s="474" t="s">
        <v>199</v>
      </c>
      <c r="H321" s="474" t="s">
        <v>25</v>
      </c>
      <c r="I321" s="474" t="s">
        <v>200</v>
      </c>
      <c r="J321" s="474" t="s">
        <v>201</v>
      </c>
      <c r="K321" s="483" t="s">
        <v>202</v>
      </c>
      <c r="L321" s="454"/>
      <c r="M321" s="454"/>
      <c r="N321" s="454"/>
    </row>
    <row r="322" spans="1:14" s="3" customFormat="1" ht="15.75">
      <c r="A322" s="471"/>
      <c r="B322" s="475"/>
      <c r="C322" s="471"/>
      <c r="D322" s="476" t="s">
        <v>394</v>
      </c>
      <c r="E322" s="475"/>
      <c r="F322" s="477"/>
      <c r="G322" s="475"/>
      <c r="H322" s="477">
        <v>26.8</v>
      </c>
      <c r="I322" s="477">
        <v>0.4</v>
      </c>
      <c r="J322" s="484"/>
      <c r="K322" s="485">
        <f>H322*I322</f>
        <v>10.72</v>
      </c>
      <c r="L322" s="454"/>
      <c r="M322" s="454"/>
      <c r="N322" s="454"/>
    </row>
    <row r="323" spans="1:14" s="3" customFormat="1" ht="15.75">
      <c r="A323" s="471"/>
      <c r="B323" s="475"/>
      <c r="C323" s="471"/>
      <c r="D323" s="473"/>
      <c r="E323" s="475"/>
      <c r="F323" s="477"/>
      <c r="G323" s="475"/>
      <c r="H323" s="477"/>
      <c r="I323" s="484"/>
      <c r="J323" s="484"/>
      <c r="K323" s="486">
        <f>K322</f>
        <v>10.72</v>
      </c>
      <c r="L323" s="454"/>
      <c r="M323" s="454"/>
      <c r="N323" s="454"/>
    </row>
    <row r="324" spans="1:14" s="3" customFormat="1" ht="31.5">
      <c r="A324" s="471" t="s">
        <v>80</v>
      </c>
      <c r="B324" s="471" t="s">
        <v>32</v>
      </c>
      <c r="C324" s="472" t="s">
        <v>84</v>
      </c>
      <c r="D324" s="473" t="s">
        <v>395</v>
      </c>
      <c r="E324" s="471" t="s">
        <v>317</v>
      </c>
      <c r="F324" s="474" t="s">
        <v>18</v>
      </c>
      <c r="G324" s="474" t="s">
        <v>199</v>
      </c>
      <c r="H324" s="474" t="s">
        <v>25</v>
      </c>
      <c r="I324" s="474" t="s">
        <v>200</v>
      </c>
      <c r="J324" s="474" t="s">
        <v>201</v>
      </c>
      <c r="K324" s="483" t="s">
        <v>202</v>
      </c>
      <c r="L324" s="454"/>
      <c r="M324" s="454"/>
      <c r="N324" s="454"/>
    </row>
    <row r="325" spans="1:14" s="3" customFormat="1" ht="45">
      <c r="A325" s="471"/>
      <c r="B325" s="475"/>
      <c r="C325" s="471"/>
      <c r="D325" s="476" t="s">
        <v>396</v>
      </c>
      <c r="E325" s="475">
        <v>0.617</v>
      </c>
      <c r="F325" s="477">
        <v>2</v>
      </c>
      <c r="G325" s="475"/>
      <c r="H325" s="477">
        <v>26.8</v>
      </c>
      <c r="I325" s="484"/>
      <c r="J325" s="484"/>
      <c r="K325" s="485">
        <f>H325*F325*E325</f>
        <v>33.0712</v>
      </c>
      <c r="L325" s="454"/>
      <c r="M325" s="454"/>
      <c r="N325" s="454"/>
    </row>
    <row r="326" spans="1:14" s="3" customFormat="1" ht="15.75">
      <c r="A326" s="471"/>
      <c r="B326" s="475"/>
      <c r="C326" s="471"/>
      <c r="D326" s="473"/>
      <c r="E326" s="475"/>
      <c r="F326" s="477"/>
      <c r="G326" s="475"/>
      <c r="H326" s="477"/>
      <c r="I326" s="484"/>
      <c r="J326" s="484"/>
      <c r="K326" s="486">
        <f>K325</f>
        <v>33.0712</v>
      </c>
      <c r="L326" s="454"/>
      <c r="M326" s="454"/>
      <c r="N326" s="454"/>
    </row>
    <row r="327" spans="1:14" s="3" customFormat="1" ht="15.75">
      <c r="A327" s="471" t="s">
        <v>83</v>
      </c>
      <c r="B327" s="471" t="s">
        <v>32</v>
      </c>
      <c r="C327" s="472" t="s">
        <v>88</v>
      </c>
      <c r="D327" s="473" t="s">
        <v>89</v>
      </c>
      <c r="E327" s="471" t="s">
        <v>187</v>
      </c>
      <c r="F327" s="474" t="s">
        <v>18</v>
      </c>
      <c r="G327" s="474" t="s">
        <v>199</v>
      </c>
      <c r="H327" s="474" t="s">
        <v>25</v>
      </c>
      <c r="I327" s="474" t="s">
        <v>200</v>
      </c>
      <c r="J327" s="474" t="s">
        <v>201</v>
      </c>
      <c r="K327" s="483" t="s">
        <v>202</v>
      </c>
      <c r="L327" s="454"/>
      <c r="M327" s="454"/>
      <c r="N327" s="454"/>
    </row>
    <row r="328" spans="1:14" s="3" customFormat="1" ht="15.75">
      <c r="A328" s="471"/>
      <c r="B328" s="475"/>
      <c r="C328" s="471"/>
      <c r="D328" s="476" t="s">
        <v>391</v>
      </c>
      <c r="E328" s="475"/>
      <c r="F328" s="477"/>
      <c r="G328" s="475"/>
      <c r="H328" s="477">
        <v>26.8</v>
      </c>
      <c r="I328" s="477">
        <v>1.4</v>
      </c>
      <c r="J328" s="477">
        <v>2</v>
      </c>
      <c r="K328" s="485">
        <f>H328*I328*J328</f>
        <v>75.03999999999999</v>
      </c>
      <c r="L328" s="454"/>
      <c r="M328" s="454"/>
      <c r="N328" s="454"/>
    </row>
    <row r="329" spans="1:14" s="3" customFormat="1" ht="15.75">
      <c r="A329" s="471"/>
      <c r="B329" s="475"/>
      <c r="C329" s="471"/>
      <c r="D329" s="476" t="s">
        <v>392</v>
      </c>
      <c r="E329" s="475"/>
      <c r="F329" s="477"/>
      <c r="G329" s="475"/>
      <c r="H329" s="477">
        <v>20</v>
      </c>
      <c r="I329" s="477">
        <v>0.2</v>
      </c>
      <c r="J329" s="499">
        <v>2</v>
      </c>
      <c r="K329" s="485">
        <f>H329*I329</f>
        <v>4</v>
      </c>
      <c r="L329" s="454"/>
      <c r="M329" s="454"/>
      <c r="N329" s="454"/>
    </row>
    <row r="330" spans="1:14" s="3" customFormat="1" ht="15.75">
      <c r="A330" s="471"/>
      <c r="B330" s="475"/>
      <c r="C330" s="471"/>
      <c r="D330" s="473"/>
      <c r="E330" s="475"/>
      <c r="F330" s="477"/>
      <c r="G330" s="475"/>
      <c r="H330" s="477"/>
      <c r="I330" s="484"/>
      <c r="J330" s="484"/>
      <c r="K330" s="486">
        <f>K328+K329</f>
        <v>79.03999999999999</v>
      </c>
      <c r="L330" s="454"/>
      <c r="M330" s="454"/>
      <c r="N330" s="454"/>
    </row>
    <row r="331" spans="1:14" s="3" customFormat="1" ht="15.75">
      <c r="A331" s="471" t="s">
        <v>87</v>
      </c>
      <c r="B331" s="471" t="s">
        <v>32</v>
      </c>
      <c r="C331" s="472" t="s">
        <v>69</v>
      </c>
      <c r="D331" s="473" t="s">
        <v>70</v>
      </c>
      <c r="E331" s="471" t="s">
        <v>187</v>
      </c>
      <c r="F331" s="474" t="s">
        <v>18</v>
      </c>
      <c r="G331" s="474" t="s">
        <v>199</v>
      </c>
      <c r="H331" s="474" t="s">
        <v>25</v>
      </c>
      <c r="I331" s="474" t="s">
        <v>200</v>
      </c>
      <c r="J331" s="474" t="s">
        <v>201</v>
      </c>
      <c r="K331" s="483" t="s">
        <v>202</v>
      </c>
      <c r="L331" s="454"/>
      <c r="M331" s="454"/>
      <c r="N331" s="454"/>
    </row>
    <row r="332" spans="1:14" s="3" customFormat="1" ht="15.75">
      <c r="A332" s="471"/>
      <c r="B332" s="475"/>
      <c r="C332" s="471"/>
      <c r="D332" s="476" t="s">
        <v>391</v>
      </c>
      <c r="E332" s="475"/>
      <c r="F332" s="477"/>
      <c r="G332" s="475"/>
      <c r="H332" s="477">
        <v>26.8</v>
      </c>
      <c r="I332" s="477">
        <v>1.4</v>
      </c>
      <c r="J332" s="477">
        <v>2</v>
      </c>
      <c r="K332" s="485">
        <f>H332*I332*J332</f>
        <v>75.03999999999999</v>
      </c>
      <c r="L332" s="454"/>
      <c r="M332" s="454"/>
      <c r="N332" s="454"/>
    </row>
    <row r="333" spans="1:14" s="3" customFormat="1" ht="15.75">
      <c r="A333" s="471"/>
      <c r="B333" s="475"/>
      <c r="C333" s="471"/>
      <c r="D333" s="476" t="s">
        <v>392</v>
      </c>
      <c r="E333" s="475"/>
      <c r="F333" s="477"/>
      <c r="G333" s="475"/>
      <c r="H333" s="477">
        <v>20</v>
      </c>
      <c r="I333" s="477">
        <v>0.2</v>
      </c>
      <c r="J333" s="499">
        <v>2</v>
      </c>
      <c r="K333" s="485">
        <f>H333*I333</f>
        <v>4</v>
      </c>
      <c r="L333" s="454"/>
      <c r="M333" s="454"/>
      <c r="N333" s="454"/>
    </row>
    <row r="334" spans="1:14" s="3" customFormat="1" ht="15.75">
      <c r="A334" s="471"/>
      <c r="B334" s="475"/>
      <c r="C334" s="471"/>
      <c r="D334" s="473"/>
      <c r="E334" s="475"/>
      <c r="F334" s="477"/>
      <c r="G334" s="475"/>
      <c r="H334" s="477"/>
      <c r="I334" s="484"/>
      <c r="J334" s="484"/>
      <c r="K334" s="486">
        <f>K332+K333</f>
        <v>79.03999999999999</v>
      </c>
      <c r="L334" s="454"/>
      <c r="M334" s="454"/>
      <c r="N334" s="454"/>
    </row>
    <row r="335" spans="1:14" s="3" customFormat="1" ht="31.5">
      <c r="A335" s="471" t="s">
        <v>90</v>
      </c>
      <c r="B335" s="471" t="s">
        <v>32</v>
      </c>
      <c r="C335" s="489" t="s">
        <v>188</v>
      </c>
      <c r="D335" s="490" t="s">
        <v>397</v>
      </c>
      <c r="E335" s="471" t="s">
        <v>187</v>
      </c>
      <c r="F335" s="474" t="s">
        <v>18</v>
      </c>
      <c r="G335" s="474" t="s">
        <v>199</v>
      </c>
      <c r="H335" s="474" t="s">
        <v>25</v>
      </c>
      <c r="I335" s="474" t="s">
        <v>200</v>
      </c>
      <c r="J335" s="474" t="s">
        <v>201</v>
      </c>
      <c r="K335" s="483" t="s">
        <v>202</v>
      </c>
      <c r="L335" s="454"/>
      <c r="M335" s="454"/>
      <c r="N335" s="454"/>
    </row>
    <row r="336" spans="1:14" s="3" customFormat="1" ht="27.75" customHeight="1">
      <c r="A336" s="471"/>
      <c r="B336" s="475"/>
      <c r="C336" s="471"/>
      <c r="D336" s="473"/>
      <c r="E336" s="475"/>
      <c r="F336" s="477"/>
      <c r="G336" s="475"/>
      <c r="H336" s="477">
        <v>26.8</v>
      </c>
      <c r="I336" s="477">
        <v>1.4</v>
      </c>
      <c r="J336" s="477">
        <v>2</v>
      </c>
      <c r="K336" s="485">
        <f>H336*I336*J336</f>
        <v>75.03999999999999</v>
      </c>
      <c r="L336" s="454"/>
      <c r="M336" s="454"/>
      <c r="N336" s="454"/>
    </row>
    <row r="337" spans="1:14" s="3" customFormat="1" ht="15.75">
      <c r="A337" s="471"/>
      <c r="B337" s="475"/>
      <c r="C337" s="471"/>
      <c r="D337" s="473"/>
      <c r="E337" s="475"/>
      <c r="F337" s="477"/>
      <c r="G337" s="475"/>
      <c r="H337" s="477"/>
      <c r="I337" s="484"/>
      <c r="J337" s="484"/>
      <c r="K337" s="486">
        <f>K336</f>
        <v>75.03999999999999</v>
      </c>
      <c r="L337" s="454"/>
      <c r="M337" s="454"/>
      <c r="N337" s="454"/>
    </row>
    <row r="338" spans="1:14" s="3" customFormat="1" ht="15.75">
      <c r="A338" s="471" t="s">
        <v>93</v>
      </c>
      <c r="B338" s="471" t="s">
        <v>32</v>
      </c>
      <c r="C338" s="491" t="s">
        <v>91</v>
      </c>
      <c r="D338" s="473" t="s">
        <v>398</v>
      </c>
      <c r="E338" s="471" t="s">
        <v>187</v>
      </c>
      <c r="F338" s="474" t="s">
        <v>18</v>
      </c>
      <c r="G338" s="474" t="s">
        <v>199</v>
      </c>
      <c r="H338" s="474" t="s">
        <v>25</v>
      </c>
      <c r="I338" s="474" t="s">
        <v>200</v>
      </c>
      <c r="J338" s="474" t="s">
        <v>201</v>
      </c>
      <c r="K338" s="483" t="s">
        <v>202</v>
      </c>
      <c r="L338" s="454"/>
      <c r="M338" s="454"/>
      <c r="N338" s="454"/>
    </row>
    <row r="339" spans="1:14" s="3" customFormat="1" ht="15.75">
      <c r="A339" s="471"/>
      <c r="B339" s="475"/>
      <c r="C339" s="471"/>
      <c r="D339" s="473"/>
      <c r="E339" s="475"/>
      <c r="F339" s="477"/>
      <c r="G339" s="475"/>
      <c r="H339" s="477">
        <v>17</v>
      </c>
      <c r="I339" s="477">
        <v>1.6</v>
      </c>
      <c r="J339" s="484"/>
      <c r="K339" s="485">
        <f>H339*I339</f>
        <v>27.200000000000003</v>
      </c>
      <c r="L339" s="454"/>
      <c r="M339" s="454"/>
      <c r="N339" s="454"/>
    </row>
    <row r="340" spans="1:14" s="3" customFormat="1" ht="27.75" customHeight="1">
      <c r="A340" s="471"/>
      <c r="B340" s="475"/>
      <c r="C340" s="471"/>
      <c r="D340" s="473"/>
      <c r="E340" s="475"/>
      <c r="F340" s="477"/>
      <c r="G340" s="475"/>
      <c r="H340" s="477"/>
      <c r="I340" s="484"/>
      <c r="J340" s="484"/>
      <c r="K340" s="486">
        <f>K339</f>
        <v>27.200000000000003</v>
      </c>
      <c r="L340" s="454"/>
      <c r="M340" s="454"/>
      <c r="N340" s="454"/>
    </row>
    <row r="341" spans="1:14" s="3" customFormat="1" ht="31.5">
      <c r="A341" s="471" t="s">
        <v>96</v>
      </c>
      <c r="B341" s="471" t="s">
        <v>32</v>
      </c>
      <c r="C341" s="472" t="s">
        <v>399</v>
      </c>
      <c r="D341" s="473" t="s">
        <v>400</v>
      </c>
      <c r="E341" s="471" t="s">
        <v>317</v>
      </c>
      <c r="F341" s="474" t="s">
        <v>18</v>
      </c>
      <c r="G341" s="474" t="s">
        <v>199</v>
      </c>
      <c r="H341" s="474" t="s">
        <v>25</v>
      </c>
      <c r="I341" s="474" t="s">
        <v>200</v>
      </c>
      <c r="J341" s="474" t="s">
        <v>201</v>
      </c>
      <c r="K341" s="483" t="s">
        <v>202</v>
      </c>
      <c r="L341" s="454"/>
      <c r="M341" s="454"/>
      <c r="N341" s="454"/>
    </row>
    <row r="342" spans="1:14" s="3" customFormat="1" ht="15.75">
      <c r="A342" s="492"/>
      <c r="B342" s="493"/>
      <c r="C342" s="492"/>
      <c r="D342" s="494"/>
      <c r="E342" s="493"/>
      <c r="F342" s="495"/>
      <c r="G342" s="493"/>
      <c r="H342" s="495"/>
      <c r="I342" s="500"/>
      <c r="J342" s="500"/>
      <c r="K342" s="501"/>
      <c r="L342" s="454"/>
      <c r="M342" s="454"/>
      <c r="N342" s="454"/>
    </row>
    <row r="343" spans="1:14" s="3" customFormat="1" ht="15">
      <c r="A343" s="496"/>
      <c r="L343" s="454"/>
      <c r="M343" s="454"/>
      <c r="N343" s="454"/>
    </row>
    <row r="344" spans="1:14" s="3" customFormat="1" ht="15">
      <c r="A344" s="496"/>
      <c r="L344" s="454"/>
      <c r="M344" s="454"/>
      <c r="N344" s="454"/>
    </row>
    <row r="345" spans="1:14" s="3" customFormat="1" ht="15">
      <c r="A345" s="496"/>
      <c r="L345" s="454"/>
      <c r="M345" s="454"/>
      <c r="N345" s="454"/>
    </row>
    <row r="346" spans="1:14" s="3" customFormat="1" ht="15">
      <c r="A346" s="496"/>
      <c r="L346" s="454"/>
      <c r="M346" s="454"/>
      <c r="N346" s="454"/>
    </row>
    <row r="347" spans="1:14" s="3" customFormat="1" ht="15">
      <c r="A347" s="496"/>
      <c r="L347" s="454"/>
      <c r="M347" s="454"/>
      <c r="N347" s="454"/>
    </row>
    <row r="348" spans="1:14" s="3" customFormat="1" ht="15">
      <c r="A348" s="496"/>
      <c r="L348" s="454"/>
      <c r="M348" s="454"/>
      <c r="N348" s="454"/>
    </row>
    <row r="349" spans="1:14" s="3" customFormat="1" ht="15">
      <c r="A349" s="496"/>
      <c r="L349" s="454"/>
      <c r="M349" s="454"/>
      <c r="N349" s="454"/>
    </row>
    <row r="350" spans="1:14" s="4" customFormat="1" ht="15">
      <c r="A350" s="497"/>
      <c r="L350" s="502"/>
      <c r="M350" s="502"/>
      <c r="N350" s="502"/>
    </row>
    <row r="351" spans="1:14" s="4" customFormat="1" ht="15">
      <c r="A351" s="497"/>
      <c r="L351" s="502"/>
      <c r="M351" s="502"/>
      <c r="N351" s="502"/>
    </row>
    <row r="352" spans="1:14" s="3" customFormat="1" ht="15">
      <c r="A352" s="496"/>
      <c r="K352" s="503"/>
      <c r="L352" s="454"/>
      <c r="M352" s="454"/>
      <c r="N352" s="454"/>
    </row>
    <row r="353" spans="1:14" s="3" customFormat="1" ht="15">
      <c r="A353" s="496"/>
      <c r="K353" s="503"/>
      <c r="L353" s="454"/>
      <c r="M353" s="454"/>
      <c r="N353" s="454"/>
    </row>
    <row r="354" spans="1:14" s="3" customFormat="1" ht="15">
      <c r="A354" s="496"/>
      <c r="K354" s="503"/>
      <c r="L354" s="454"/>
      <c r="M354" s="454"/>
      <c r="N354" s="454"/>
    </row>
    <row r="355" spans="1:14" s="4" customFormat="1" ht="15">
      <c r="A355" s="497"/>
      <c r="L355" s="502"/>
      <c r="M355" s="502"/>
      <c r="N355" s="502"/>
    </row>
    <row r="356" spans="1:14" s="3" customFormat="1" ht="15">
      <c r="A356" s="496"/>
      <c r="K356" s="503"/>
      <c r="L356" s="454"/>
      <c r="M356" s="454"/>
      <c r="N356" s="454"/>
    </row>
    <row r="357" spans="1:14" s="3" customFormat="1" ht="15">
      <c r="A357" s="496"/>
      <c r="K357" s="503"/>
      <c r="L357" s="454"/>
      <c r="M357" s="454"/>
      <c r="N357" s="454"/>
    </row>
    <row r="358" spans="11:14" ht="15">
      <c r="K358" s="1"/>
      <c r="L358" s="9"/>
      <c r="M358" s="9"/>
      <c r="N358" s="9"/>
    </row>
    <row r="359" spans="12:14" ht="15">
      <c r="L359" s="9"/>
      <c r="M359" s="9"/>
      <c r="N359" s="9"/>
    </row>
    <row r="360" spans="12:14" ht="15">
      <c r="L360" s="9"/>
      <c r="M360" s="9"/>
      <c r="N360" s="9"/>
    </row>
    <row r="361" spans="11:14" ht="15">
      <c r="K361" s="1"/>
      <c r="L361" s="9"/>
      <c r="M361" s="9"/>
      <c r="N361" s="9"/>
    </row>
    <row r="362" spans="12:14" ht="15">
      <c r="L362" s="9"/>
      <c r="M362" s="9"/>
      <c r="N362" s="9"/>
    </row>
    <row r="363" spans="12:14" ht="15">
      <c r="L363" s="9"/>
      <c r="M363" s="9"/>
      <c r="N363" s="9"/>
    </row>
    <row r="364" spans="1:14" s="5" customFormat="1" ht="15">
      <c r="A364" s="498"/>
      <c r="L364" s="504"/>
      <c r="M364" s="504"/>
      <c r="N364" s="504"/>
    </row>
    <row r="365" spans="12:14" ht="15">
      <c r="L365" s="9"/>
      <c r="M365" s="9"/>
      <c r="N365" s="9"/>
    </row>
    <row r="366" spans="12:14" ht="15">
      <c r="L366" s="9"/>
      <c r="M366" s="9"/>
      <c r="N366" s="9"/>
    </row>
    <row r="367" spans="11:14" ht="15">
      <c r="K367" s="1"/>
      <c r="L367" s="9"/>
      <c r="M367" s="9"/>
      <c r="N367" s="9"/>
    </row>
    <row r="368" spans="12:14" ht="15">
      <c r="L368" s="9"/>
      <c r="M368" s="9"/>
      <c r="N368" s="9"/>
    </row>
    <row r="369" spans="12:14" ht="15">
      <c r="L369" s="9"/>
      <c r="M369" s="9"/>
      <c r="N369" s="9"/>
    </row>
    <row r="370" spans="11:14" ht="15">
      <c r="K370" s="1"/>
      <c r="L370" s="9"/>
      <c r="M370" s="9"/>
      <c r="N370" s="9"/>
    </row>
    <row r="371" spans="12:14" ht="15">
      <c r="L371" s="9"/>
      <c r="M371" s="9"/>
      <c r="N371" s="9"/>
    </row>
    <row r="372" spans="12:14" ht="15">
      <c r="L372" s="9"/>
      <c r="M372" s="9"/>
      <c r="N372" s="9"/>
    </row>
    <row r="373" spans="11:14" ht="15">
      <c r="K373" s="1"/>
      <c r="L373" s="9"/>
      <c r="M373" s="9"/>
      <c r="N373" s="9"/>
    </row>
    <row r="374" spans="12:14" ht="15">
      <c r="L374" s="9"/>
      <c r="M374" s="9"/>
      <c r="N374" s="9"/>
    </row>
    <row r="375" spans="12:14" ht="15">
      <c r="L375" s="9"/>
      <c r="M375" s="9"/>
      <c r="N375" s="9"/>
    </row>
    <row r="376" spans="11:14" ht="15">
      <c r="K376" s="1"/>
      <c r="L376" s="9"/>
      <c r="M376" s="9"/>
      <c r="N376" s="9"/>
    </row>
    <row r="377" spans="12:14" ht="15">
      <c r="L377" s="9"/>
      <c r="M377" s="9"/>
      <c r="N377" s="9"/>
    </row>
    <row r="378" spans="12:14" ht="15">
      <c r="L378" s="9"/>
      <c r="M378" s="9"/>
      <c r="N378" s="9"/>
    </row>
    <row r="379" spans="11:14" ht="15">
      <c r="K379" s="1"/>
      <c r="L379" s="9"/>
      <c r="M379" s="9"/>
      <c r="N379" s="9"/>
    </row>
    <row r="380" spans="12:14" ht="15">
      <c r="L380" s="9"/>
      <c r="M380" s="9"/>
      <c r="N380" s="9"/>
    </row>
    <row r="381" spans="12:14" ht="15">
      <c r="L381" s="9"/>
      <c r="M381" s="9"/>
      <c r="N381" s="9"/>
    </row>
    <row r="382" spans="12:14" ht="15">
      <c r="L382" s="9"/>
      <c r="M382" s="9"/>
      <c r="N382" s="9"/>
    </row>
    <row r="383" spans="11:14" ht="15">
      <c r="K383" s="1"/>
      <c r="L383" s="9"/>
      <c r="M383" s="9"/>
      <c r="N383" s="9"/>
    </row>
    <row r="384" spans="12:14" ht="15">
      <c r="L384" s="9"/>
      <c r="M384" s="9"/>
      <c r="N384" s="9"/>
    </row>
    <row r="385" spans="12:14" ht="15">
      <c r="L385" s="9"/>
      <c r="M385" s="9"/>
      <c r="N385" s="9"/>
    </row>
    <row r="386" spans="12:14" ht="15">
      <c r="L386" s="9"/>
      <c r="M386" s="9"/>
      <c r="N386" s="9"/>
    </row>
    <row r="387" spans="11:14" ht="15">
      <c r="K387" s="1"/>
      <c r="L387" s="9"/>
      <c r="M387" s="9"/>
      <c r="N387" s="9"/>
    </row>
    <row r="388" spans="12:14" ht="15">
      <c r="L388" s="9"/>
      <c r="M388" s="9"/>
      <c r="N388" s="9"/>
    </row>
    <row r="389" spans="12:14" ht="15">
      <c r="L389" s="9"/>
      <c r="M389" s="9"/>
      <c r="N389" s="9"/>
    </row>
    <row r="390" spans="12:14" ht="15">
      <c r="L390" s="9"/>
      <c r="M390" s="9"/>
      <c r="N390" s="9"/>
    </row>
    <row r="391" spans="11:14" ht="15">
      <c r="K391" s="1"/>
      <c r="L391" s="9"/>
      <c r="M391" s="9"/>
      <c r="N391" s="9"/>
    </row>
    <row r="392" spans="12:14" ht="15">
      <c r="L392" s="9"/>
      <c r="M392" s="9"/>
      <c r="N392" s="9"/>
    </row>
    <row r="393" spans="12:14" ht="15">
      <c r="L393" s="9"/>
      <c r="M393" s="9"/>
      <c r="N393" s="9"/>
    </row>
    <row r="394" spans="11:14" ht="15">
      <c r="K394" s="1"/>
      <c r="L394" s="9"/>
      <c r="M394" s="9"/>
      <c r="N394" s="9"/>
    </row>
    <row r="395" spans="11:14" ht="15">
      <c r="K395" s="1"/>
      <c r="L395" s="9"/>
      <c r="M395" s="9"/>
      <c r="N395" s="9"/>
    </row>
    <row r="396" spans="11:14" ht="15">
      <c r="K396" s="1"/>
      <c r="L396" s="9"/>
      <c r="M396" s="9"/>
      <c r="N396" s="9"/>
    </row>
    <row r="397" spans="11:14" ht="15">
      <c r="K397" s="1"/>
      <c r="L397" s="9"/>
      <c r="M397" s="9"/>
      <c r="N397" s="9"/>
    </row>
    <row r="398" spans="11:14" ht="15">
      <c r="K398" s="1"/>
      <c r="L398" s="9"/>
      <c r="M398" s="9"/>
      <c r="N398" s="9"/>
    </row>
    <row r="399" spans="11:14" ht="15">
      <c r="K399" s="1"/>
      <c r="L399" s="9"/>
      <c r="M399" s="9"/>
      <c r="N399" s="9"/>
    </row>
    <row r="400" spans="11:14" ht="15">
      <c r="K400" s="1"/>
      <c r="L400" s="9"/>
      <c r="M400" s="9"/>
      <c r="N400" s="9"/>
    </row>
    <row r="401" spans="11:14" ht="15">
      <c r="K401" s="1"/>
      <c r="L401" s="9"/>
      <c r="M401" s="9"/>
      <c r="N401" s="9"/>
    </row>
    <row r="402" spans="11:14" ht="15">
      <c r="K402" s="1"/>
      <c r="L402" s="9"/>
      <c r="M402" s="9"/>
      <c r="N402" s="9"/>
    </row>
    <row r="403" spans="11:14" ht="15">
      <c r="K403" s="1"/>
      <c r="L403" s="9"/>
      <c r="M403" s="9"/>
      <c r="N403" s="9"/>
    </row>
    <row r="404" spans="11:14" ht="15">
      <c r="K404" s="1"/>
      <c r="L404" s="9"/>
      <c r="M404" s="9"/>
      <c r="N404" s="9"/>
    </row>
    <row r="405" spans="11:14" ht="15">
      <c r="K405" s="1"/>
      <c r="L405" s="9"/>
      <c r="M405" s="9"/>
      <c r="N405" s="9"/>
    </row>
    <row r="406" spans="11:14" ht="15">
      <c r="K406" s="1"/>
      <c r="L406" s="9"/>
      <c r="M406" s="9"/>
      <c r="N406" s="9"/>
    </row>
    <row r="407" spans="11:14" ht="15">
      <c r="K407" s="1"/>
      <c r="L407" s="9"/>
      <c r="M407" s="9"/>
      <c r="N407" s="9"/>
    </row>
    <row r="408" spans="11:14" ht="15">
      <c r="K408" s="1"/>
      <c r="L408" s="9"/>
      <c r="M408" s="9"/>
      <c r="N408" s="9"/>
    </row>
    <row r="409" spans="11:14" ht="15">
      <c r="K409" s="1"/>
      <c r="L409" s="9"/>
      <c r="M409" s="9"/>
      <c r="N409" s="9"/>
    </row>
    <row r="410" spans="11:14" ht="15">
      <c r="K410" s="1"/>
      <c r="L410" s="9"/>
      <c r="M410" s="9"/>
      <c r="N410" s="9"/>
    </row>
    <row r="411" spans="11:14" ht="15">
      <c r="K411" s="1"/>
      <c r="L411" s="9"/>
      <c r="M411" s="9"/>
      <c r="N411" s="9"/>
    </row>
    <row r="412" spans="11:14" ht="15">
      <c r="K412" s="1"/>
      <c r="L412" s="9"/>
      <c r="M412" s="9"/>
      <c r="N412" s="9"/>
    </row>
    <row r="413" spans="11:14" ht="15">
      <c r="K413" s="1"/>
      <c r="L413" s="9"/>
      <c r="M413" s="9"/>
      <c r="N413" s="9"/>
    </row>
    <row r="414" spans="11:14" ht="15">
      <c r="K414" s="1"/>
      <c r="L414" s="9"/>
      <c r="M414" s="9"/>
      <c r="N414" s="9"/>
    </row>
    <row r="415" spans="11:14" ht="15">
      <c r="K415" s="1"/>
      <c r="L415" s="9"/>
      <c r="M415" s="9"/>
      <c r="N415" s="9"/>
    </row>
    <row r="416" spans="11:14" ht="15">
      <c r="K416" s="1"/>
      <c r="L416" s="9"/>
      <c r="M416" s="9"/>
      <c r="N416" s="9"/>
    </row>
    <row r="417" spans="11:14" ht="15">
      <c r="K417" s="1"/>
      <c r="L417" s="9"/>
      <c r="M417" s="9"/>
      <c r="N417" s="9"/>
    </row>
    <row r="418" spans="11:14" ht="15">
      <c r="K418" s="1"/>
      <c r="L418" s="9"/>
      <c r="M418" s="9"/>
      <c r="N418" s="9"/>
    </row>
    <row r="419" spans="11:14" ht="15">
      <c r="K419" s="1"/>
      <c r="L419" s="9"/>
      <c r="M419" s="9"/>
      <c r="N419" s="9"/>
    </row>
    <row r="420" spans="11:14" ht="15">
      <c r="K420" s="1"/>
      <c r="L420" s="9"/>
      <c r="M420" s="9"/>
      <c r="N420" s="9"/>
    </row>
    <row r="421" spans="11:14" ht="15">
      <c r="K421" s="1"/>
      <c r="L421" s="9"/>
      <c r="M421" s="9"/>
      <c r="N421" s="9"/>
    </row>
    <row r="422" spans="11:14" ht="15">
      <c r="K422" s="1"/>
      <c r="L422" s="9"/>
      <c r="M422" s="9"/>
      <c r="N422" s="9"/>
    </row>
    <row r="423" spans="11:14" ht="15">
      <c r="K423" s="1"/>
      <c r="L423" s="9"/>
      <c r="M423" s="9"/>
      <c r="N423" s="9"/>
    </row>
    <row r="424" spans="11:14" ht="15">
      <c r="K424" s="1"/>
      <c r="L424" s="9"/>
      <c r="M424" s="9"/>
      <c r="N424" s="9"/>
    </row>
    <row r="425" spans="11:14" ht="15">
      <c r="K425" s="1"/>
      <c r="L425" s="9"/>
      <c r="M425" s="9"/>
      <c r="N425" s="9"/>
    </row>
    <row r="426" spans="11:14" ht="15">
      <c r="K426" s="1"/>
      <c r="L426" s="9"/>
      <c r="M426" s="9"/>
      <c r="N426" s="9"/>
    </row>
    <row r="427" spans="11:14" ht="15">
      <c r="K427" s="1"/>
      <c r="L427" s="9"/>
      <c r="M427" s="9"/>
      <c r="N427" s="9"/>
    </row>
    <row r="428" spans="11:14" ht="15">
      <c r="K428" s="1"/>
      <c r="L428" s="9"/>
      <c r="M428" s="9"/>
      <c r="N428" s="9"/>
    </row>
    <row r="429" spans="11:14" ht="15">
      <c r="K429" s="1"/>
      <c r="L429" s="9"/>
      <c r="M429" s="9"/>
      <c r="N429" s="9"/>
    </row>
    <row r="430" spans="11:14" ht="15">
      <c r="K430" s="1"/>
      <c r="L430" s="9"/>
      <c r="M430" s="9"/>
      <c r="N430" s="9"/>
    </row>
    <row r="431" spans="11:14" ht="15">
      <c r="K431" s="1"/>
      <c r="L431" s="9"/>
      <c r="M431" s="9"/>
      <c r="N431" s="9"/>
    </row>
    <row r="432" spans="11:14" ht="15">
      <c r="K432" s="1"/>
      <c r="L432" s="9"/>
      <c r="M432" s="9"/>
      <c r="N432" s="9"/>
    </row>
    <row r="433" spans="11:14" ht="15">
      <c r="K433" s="1"/>
      <c r="L433" s="9"/>
      <c r="M433" s="9"/>
      <c r="N433" s="9"/>
    </row>
    <row r="434" spans="11:14" ht="15">
      <c r="K434" s="1"/>
      <c r="L434" s="9"/>
      <c r="M434" s="9"/>
      <c r="N434" s="9"/>
    </row>
    <row r="435" spans="11:14" ht="15">
      <c r="K435" s="1"/>
      <c r="L435" s="9"/>
      <c r="M435" s="9"/>
      <c r="N435" s="9"/>
    </row>
    <row r="436" spans="11:14" ht="15">
      <c r="K436" s="1"/>
      <c r="L436" s="9"/>
      <c r="M436" s="9"/>
      <c r="N436" s="9"/>
    </row>
    <row r="437" spans="11:14" ht="15">
      <c r="K437" s="1"/>
      <c r="L437" s="9"/>
      <c r="M437" s="9"/>
      <c r="N437" s="9"/>
    </row>
    <row r="438" spans="11:14" ht="15">
      <c r="K438" s="1"/>
      <c r="L438" s="9"/>
      <c r="M438" s="9"/>
      <c r="N438" s="9"/>
    </row>
    <row r="439" spans="11:14" ht="15">
      <c r="K439" s="1"/>
      <c r="L439" s="9"/>
      <c r="M439" s="9"/>
      <c r="N439" s="9"/>
    </row>
    <row r="440" spans="11:14" ht="15">
      <c r="K440" s="1"/>
      <c r="L440" s="9"/>
      <c r="M440" s="9"/>
      <c r="N440" s="9"/>
    </row>
    <row r="441" spans="11:14" ht="15">
      <c r="K441" s="1"/>
      <c r="L441" s="9"/>
      <c r="M441" s="9"/>
      <c r="N441" s="9"/>
    </row>
    <row r="442" spans="11:14" ht="15">
      <c r="K442" s="1"/>
      <c r="L442" s="9"/>
      <c r="M442" s="9"/>
      <c r="N442" s="9"/>
    </row>
    <row r="443" spans="11:14" ht="15">
      <c r="K443" s="1"/>
      <c r="L443" s="9"/>
      <c r="M443" s="9"/>
      <c r="N443" s="9"/>
    </row>
    <row r="444" spans="11:14" ht="15">
      <c r="K444" s="1"/>
      <c r="L444" s="9"/>
      <c r="M444" s="9"/>
      <c r="N444" s="9"/>
    </row>
    <row r="445" spans="11:14" ht="15">
      <c r="K445" s="1"/>
      <c r="L445" s="9"/>
      <c r="M445" s="9"/>
      <c r="N445" s="9"/>
    </row>
    <row r="446" spans="11:14" ht="15">
      <c r="K446" s="1"/>
      <c r="L446" s="9"/>
      <c r="M446" s="9"/>
      <c r="N446" s="9"/>
    </row>
    <row r="447" spans="11:14" ht="15">
      <c r="K447" s="1"/>
      <c r="L447" s="9"/>
      <c r="M447" s="9"/>
      <c r="N447" s="9"/>
    </row>
    <row r="448" spans="11:14" ht="15">
      <c r="K448" s="1"/>
      <c r="L448" s="9"/>
      <c r="M448" s="9"/>
      <c r="N448" s="9"/>
    </row>
    <row r="449" spans="11:14" ht="15">
      <c r="K449" s="1"/>
      <c r="L449" s="9"/>
      <c r="M449" s="9"/>
      <c r="N449" s="9"/>
    </row>
    <row r="450" spans="11:14" ht="15">
      <c r="K450" s="1"/>
      <c r="L450" s="9"/>
      <c r="M450" s="9"/>
      <c r="N450" s="9"/>
    </row>
    <row r="451" spans="12:14" ht="15">
      <c r="L451" s="9"/>
      <c r="M451" s="9"/>
      <c r="N451" s="9"/>
    </row>
    <row r="452" spans="11:14" ht="15">
      <c r="K452" s="1"/>
      <c r="L452" s="9"/>
      <c r="M452" s="9"/>
      <c r="N452" s="9"/>
    </row>
    <row r="453" spans="12:14" ht="15">
      <c r="L453" s="9"/>
      <c r="M453" s="9"/>
      <c r="N453" s="9"/>
    </row>
    <row r="454" spans="12:14" ht="15">
      <c r="L454" s="9"/>
      <c r="M454" s="9"/>
      <c r="N454" s="9"/>
    </row>
    <row r="455" spans="12:14" ht="15">
      <c r="L455" s="9"/>
      <c r="M455" s="9"/>
      <c r="N455" s="9"/>
    </row>
    <row r="456" spans="11:14" ht="15">
      <c r="K456" s="1"/>
      <c r="L456" s="9"/>
      <c r="M456" s="9"/>
      <c r="N456" s="9"/>
    </row>
    <row r="457" spans="12:14" ht="15">
      <c r="L457" s="9"/>
      <c r="M457" s="9"/>
      <c r="N457" s="9"/>
    </row>
    <row r="458" spans="12:14" ht="15">
      <c r="L458" s="9"/>
      <c r="M458" s="9"/>
      <c r="N458" s="9"/>
    </row>
    <row r="459" spans="12:14" ht="15">
      <c r="L459" s="9"/>
      <c r="M459" s="9"/>
      <c r="N459" s="9"/>
    </row>
    <row r="460" spans="11:14" ht="15">
      <c r="K460" s="1"/>
      <c r="L460" s="9"/>
      <c r="M460" s="9"/>
      <c r="N460" s="9"/>
    </row>
    <row r="461" spans="12:14" ht="15">
      <c r="L461" s="9"/>
      <c r="M461" s="9"/>
      <c r="N461" s="9"/>
    </row>
    <row r="462" spans="12:14" ht="15">
      <c r="L462" s="9"/>
      <c r="M462" s="9"/>
      <c r="N462" s="9"/>
    </row>
    <row r="463" spans="11:14" ht="15">
      <c r="K463" s="1"/>
      <c r="L463" s="9"/>
      <c r="M463" s="9"/>
      <c r="N463" s="9"/>
    </row>
    <row r="464" spans="12:14" ht="15">
      <c r="L464" s="9"/>
      <c r="M464" s="9"/>
      <c r="N464" s="9"/>
    </row>
    <row r="465" spans="12:14" ht="15">
      <c r="L465" s="9"/>
      <c r="M465" s="9"/>
      <c r="N465" s="9"/>
    </row>
    <row r="466" spans="12:14" ht="15">
      <c r="L466" s="9"/>
      <c r="M466" s="9"/>
      <c r="N466" s="9"/>
    </row>
    <row r="467" spans="12:14" ht="15">
      <c r="L467" s="9"/>
      <c r="M467" s="9"/>
      <c r="N467" s="9"/>
    </row>
    <row r="468" spans="12:14" ht="15">
      <c r="L468" s="9"/>
      <c r="M468" s="9"/>
      <c r="N468" s="9"/>
    </row>
    <row r="469" spans="11:14" ht="15">
      <c r="K469" s="1"/>
      <c r="L469" s="9"/>
      <c r="M469" s="9"/>
      <c r="N469" s="9"/>
    </row>
    <row r="470" spans="12:14" ht="15">
      <c r="L470" s="9"/>
      <c r="M470" s="9"/>
      <c r="N470" s="9"/>
    </row>
    <row r="471" spans="12:14" ht="15">
      <c r="L471" s="9"/>
      <c r="M471" s="9"/>
      <c r="N471" s="9"/>
    </row>
    <row r="472" spans="11:14" ht="15">
      <c r="K472" s="1"/>
      <c r="L472" s="9"/>
      <c r="M472" s="9"/>
      <c r="N472" s="9"/>
    </row>
    <row r="473" spans="12:14" ht="15">
      <c r="L473" s="9"/>
      <c r="M473" s="9"/>
      <c r="N473" s="9"/>
    </row>
    <row r="474" spans="12:14" ht="15">
      <c r="L474" s="9"/>
      <c r="M474" s="9"/>
      <c r="N474" s="9"/>
    </row>
    <row r="475" spans="11:14" ht="15">
      <c r="K475" s="1"/>
      <c r="L475" s="9"/>
      <c r="M475" s="9"/>
      <c r="N475" s="9"/>
    </row>
    <row r="476" spans="12:14" ht="15">
      <c r="L476" s="9"/>
      <c r="M476" s="9"/>
      <c r="N476" s="9"/>
    </row>
    <row r="477" spans="12:14" ht="15">
      <c r="L477" s="9"/>
      <c r="M477" s="9"/>
      <c r="N477" s="9"/>
    </row>
    <row r="478" spans="11:14" ht="15">
      <c r="K478" s="1"/>
      <c r="L478" s="9"/>
      <c r="M478" s="9"/>
      <c r="N478" s="9"/>
    </row>
    <row r="479" spans="12:14" ht="15">
      <c r="L479" s="9"/>
      <c r="M479" s="9"/>
      <c r="N479" s="9"/>
    </row>
    <row r="480" spans="12:14" ht="15">
      <c r="L480" s="9"/>
      <c r="M480" s="9"/>
      <c r="N480" s="9"/>
    </row>
    <row r="481" spans="12:14" ht="15">
      <c r="L481" s="9"/>
      <c r="M481" s="9"/>
      <c r="N481" s="9"/>
    </row>
    <row r="482" spans="12:14" ht="15">
      <c r="L482" s="9"/>
      <c r="M482" s="9"/>
      <c r="N482" s="9"/>
    </row>
    <row r="483" spans="11:14" ht="15">
      <c r="K483" s="1"/>
      <c r="L483" s="9"/>
      <c r="M483" s="9"/>
      <c r="N483" s="9"/>
    </row>
    <row r="484" spans="12:14" ht="15">
      <c r="L484" s="9"/>
      <c r="M484" s="9"/>
      <c r="N484" s="9"/>
    </row>
    <row r="485" spans="12:14" ht="15">
      <c r="L485" s="9"/>
      <c r="M485" s="9"/>
      <c r="N485" s="9"/>
    </row>
    <row r="486" spans="11:14" ht="15">
      <c r="K486" s="1"/>
      <c r="L486" s="9"/>
      <c r="M486" s="9"/>
      <c r="N486" s="9"/>
    </row>
    <row r="487" spans="12:14" ht="15">
      <c r="L487" s="9"/>
      <c r="M487" s="9"/>
      <c r="N487" s="9"/>
    </row>
    <row r="488" spans="12:14" ht="15">
      <c r="L488" s="9"/>
      <c r="M488" s="9"/>
      <c r="N488" s="9"/>
    </row>
    <row r="489" spans="11:14" ht="15">
      <c r="K489" s="1"/>
      <c r="L489" s="9"/>
      <c r="M489" s="9"/>
      <c r="N489" s="9"/>
    </row>
    <row r="490" spans="12:14" ht="15">
      <c r="L490" s="9"/>
      <c r="M490" s="9"/>
      <c r="N490" s="9"/>
    </row>
    <row r="491" spans="12:14" ht="15">
      <c r="L491" s="9"/>
      <c r="M491" s="9"/>
      <c r="N491" s="9"/>
    </row>
    <row r="492" spans="11:14" ht="15">
      <c r="K492" s="1"/>
      <c r="L492" s="9"/>
      <c r="M492" s="9"/>
      <c r="N492" s="9"/>
    </row>
    <row r="493" spans="12:14" ht="15">
      <c r="L493" s="9"/>
      <c r="M493" s="9"/>
      <c r="N493" s="9"/>
    </row>
    <row r="494" spans="12:14" ht="15">
      <c r="L494" s="9"/>
      <c r="M494" s="9"/>
      <c r="N494" s="9"/>
    </row>
    <row r="495" spans="11:14" ht="15">
      <c r="K495" s="1"/>
      <c r="L495" s="9"/>
      <c r="M495" s="9"/>
      <c r="N495" s="9"/>
    </row>
    <row r="496" spans="12:14" ht="15">
      <c r="L496" s="9"/>
      <c r="M496" s="9"/>
      <c r="N496" s="9"/>
    </row>
    <row r="497" spans="12:14" ht="15">
      <c r="L497" s="9"/>
      <c r="M497" s="9"/>
      <c r="N497" s="9"/>
    </row>
    <row r="498" spans="11:14" ht="15">
      <c r="K498" s="1"/>
      <c r="L498" s="9"/>
      <c r="M498" s="9"/>
      <c r="N498" s="9"/>
    </row>
    <row r="499" spans="12:14" ht="15">
      <c r="L499" s="9"/>
      <c r="M499" s="9"/>
      <c r="N499" s="9"/>
    </row>
    <row r="500" spans="12:14" ht="15">
      <c r="L500" s="9"/>
      <c r="M500" s="9"/>
      <c r="N500" s="9"/>
    </row>
    <row r="501" spans="11:14" ht="15">
      <c r="K501" s="1"/>
      <c r="L501" s="9"/>
      <c r="M501" s="9"/>
      <c r="N501" s="9"/>
    </row>
    <row r="502" spans="12:14" ht="15">
      <c r="L502" s="9"/>
      <c r="M502" s="9"/>
      <c r="N502" s="9"/>
    </row>
    <row r="503" spans="12:14" ht="15">
      <c r="L503" s="9"/>
      <c r="M503" s="9"/>
      <c r="N503" s="9"/>
    </row>
    <row r="504" spans="11:14" ht="15">
      <c r="K504" s="1"/>
      <c r="L504" s="9"/>
      <c r="M504" s="9"/>
      <c r="N504" s="9"/>
    </row>
    <row r="505" spans="12:14" ht="15">
      <c r="L505" s="9"/>
      <c r="M505" s="9"/>
      <c r="N505" s="9"/>
    </row>
    <row r="506" spans="12:14" ht="15">
      <c r="L506" s="9"/>
      <c r="M506" s="9"/>
      <c r="N506" s="9"/>
    </row>
    <row r="507" spans="11:14" ht="15">
      <c r="K507" s="1"/>
      <c r="L507" s="9"/>
      <c r="M507" s="9"/>
      <c r="N507" s="9"/>
    </row>
    <row r="508" spans="12:14" ht="15">
      <c r="L508" s="9"/>
      <c r="M508" s="9"/>
      <c r="N508" s="9"/>
    </row>
    <row r="509" spans="12:14" ht="15">
      <c r="L509" s="9"/>
      <c r="M509" s="9"/>
      <c r="N509" s="9"/>
    </row>
    <row r="510" spans="12:17" ht="15">
      <c r="L510" s="9"/>
      <c r="M510" s="9"/>
      <c r="N510" s="9"/>
      <c r="Q510" s="9"/>
    </row>
    <row r="511" spans="11:17" ht="27" customHeight="1">
      <c r="K511" s="1"/>
      <c r="L511" s="9"/>
      <c r="M511" s="9"/>
      <c r="N511" s="9"/>
      <c r="Q511" s="9"/>
    </row>
    <row r="512" spans="12:17" ht="15">
      <c r="L512" s="9"/>
      <c r="M512" s="9"/>
      <c r="N512" s="9"/>
      <c r="Q512" s="9"/>
    </row>
    <row r="513" spans="12:17" ht="15">
      <c r="L513" s="9"/>
      <c r="M513" s="9"/>
      <c r="N513" s="9"/>
      <c r="Q513" s="9"/>
    </row>
    <row r="514" spans="11:17" ht="15">
      <c r="K514" s="1"/>
      <c r="L514" s="9"/>
      <c r="M514" s="9"/>
      <c r="N514" s="9"/>
      <c r="Q514" s="9"/>
    </row>
    <row r="515" spans="12:17" ht="15">
      <c r="L515" s="9"/>
      <c r="M515" s="9"/>
      <c r="N515" s="9"/>
      <c r="Q515" s="9"/>
    </row>
    <row r="516" spans="12:17" ht="15">
      <c r="L516" s="9"/>
      <c r="M516" s="9"/>
      <c r="N516" s="9"/>
      <c r="Q516" s="9"/>
    </row>
    <row r="517" spans="11:14" ht="15">
      <c r="K517" s="1"/>
      <c r="L517" s="9"/>
      <c r="M517" s="9"/>
      <c r="N517" s="9"/>
    </row>
    <row r="518" spans="12:14" ht="15.75" customHeight="1">
      <c r="L518" s="9"/>
      <c r="M518" s="9"/>
      <c r="N518" s="9"/>
    </row>
    <row r="519" spans="12:14" ht="18" customHeight="1">
      <c r="L519" s="9"/>
      <c r="M519" s="9"/>
      <c r="N519" s="9"/>
    </row>
    <row r="520" spans="11:14" ht="15">
      <c r="K520" s="1"/>
      <c r="L520" s="9"/>
      <c r="M520" s="9"/>
      <c r="N520" s="9"/>
    </row>
    <row r="521" spans="12:14" ht="15">
      <c r="L521" s="9"/>
      <c r="M521" s="9"/>
      <c r="N521" s="9"/>
    </row>
    <row r="522" spans="12:14" ht="15">
      <c r="L522" s="9"/>
      <c r="M522" s="9"/>
      <c r="N522" s="9"/>
    </row>
    <row r="523" spans="11:14" ht="15">
      <c r="K523" s="1"/>
      <c r="L523" s="9"/>
      <c r="M523" s="9"/>
      <c r="N523" s="9"/>
    </row>
    <row r="524" spans="12:14" ht="15">
      <c r="L524" s="9"/>
      <c r="M524" s="9"/>
      <c r="N524" s="9"/>
    </row>
    <row r="525" spans="12:14" ht="15">
      <c r="L525" s="9"/>
      <c r="M525" s="9"/>
      <c r="N525" s="9"/>
    </row>
    <row r="526" spans="12:14" ht="15">
      <c r="L526" s="9"/>
      <c r="M526" s="9"/>
      <c r="N526" s="9"/>
    </row>
    <row r="527" spans="11:14" ht="15">
      <c r="K527" s="1"/>
      <c r="L527" s="9"/>
      <c r="M527" s="9"/>
      <c r="N527" s="9"/>
    </row>
    <row r="528" spans="12:14" ht="15">
      <c r="L528" s="9"/>
      <c r="M528" s="9"/>
      <c r="N528" s="9"/>
    </row>
    <row r="529" spans="12:14" ht="15">
      <c r="L529" s="9"/>
      <c r="M529" s="9"/>
      <c r="N529" s="9"/>
    </row>
    <row r="530" spans="11:14" ht="15">
      <c r="K530" s="1"/>
      <c r="L530" s="9"/>
      <c r="M530" s="9"/>
      <c r="N530" s="9"/>
    </row>
    <row r="531" spans="12:14" ht="15">
      <c r="L531" s="9"/>
      <c r="M531" s="9"/>
      <c r="N531" s="9"/>
    </row>
    <row r="532" spans="12:14" ht="15">
      <c r="L532" s="9"/>
      <c r="M532" s="9"/>
      <c r="N532" s="9"/>
    </row>
    <row r="533" spans="11:14" ht="15">
      <c r="K533" s="1"/>
      <c r="L533" s="9"/>
      <c r="M533" s="9"/>
      <c r="N533" s="9"/>
    </row>
    <row r="534" spans="12:14" ht="15">
      <c r="L534" s="9"/>
      <c r="M534" s="9"/>
      <c r="N534" s="9"/>
    </row>
    <row r="535" spans="12:14" ht="15">
      <c r="L535" s="9"/>
      <c r="M535" s="9"/>
      <c r="N535" s="9"/>
    </row>
    <row r="536" spans="11:14" ht="15">
      <c r="K536" s="1"/>
      <c r="L536" s="9"/>
      <c r="M536" s="9"/>
      <c r="N536" s="9"/>
    </row>
    <row r="537" spans="12:14" ht="15">
      <c r="L537" s="9"/>
      <c r="M537" s="9"/>
      <c r="N537" s="9"/>
    </row>
    <row r="538" spans="12:14" ht="15">
      <c r="L538" s="9"/>
      <c r="M538" s="9"/>
      <c r="N538" s="9"/>
    </row>
    <row r="539" spans="11:14" ht="15">
      <c r="K539" s="1"/>
      <c r="L539" s="9"/>
      <c r="M539" s="9"/>
      <c r="N539" s="9"/>
    </row>
    <row r="540" spans="12:14" ht="15">
      <c r="L540" s="9"/>
      <c r="M540" s="9"/>
      <c r="N540" s="9"/>
    </row>
    <row r="541" spans="12:14" ht="15">
      <c r="L541" s="9"/>
      <c r="M541" s="9"/>
      <c r="N541" s="9"/>
    </row>
    <row r="542" spans="11:14" ht="15">
      <c r="K542" s="1"/>
      <c r="L542" s="9"/>
      <c r="M542" s="9"/>
      <c r="N542" s="9"/>
    </row>
    <row r="543" spans="12:14" ht="15">
      <c r="L543" s="9"/>
      <c r="M543" s="9"/>
      <c r="N543" s="9"/>
    </row>
    <row r="544" spans="12:14" ht="15">
      <c r="L544" s="9"/>
      <c r="M544" s="9"/>
      <c r="N544" s="9"/>
    </row>
    <row r="545" spans="11:14" ht="15">
      <c r="K545" s="1"/>
      <c r="L545" s="9"/>
      <c r="M545" s="9"/>
      <c r="N545" s="9"/>
    </row>
    <row r="546" spans="12:14" ht="15">
      <c r="L546" s="9"/>
      <c r="M546" s="9"/>
      <c r="N546" s="9"/>
    </row>
    <row r="547" spans="12:14" ht="15">
      <c r="L547" s="9"/>
      <c r="M547" s="9"/>
      <c r="N547" s="9"/>
    </row>
    <row r="548" spans="12:14" ht="15">
      <c r="L548" s="9"/>
      <c r="M548" s="9"/>
      <c r="N548" s="9"/>
    </row>
    <row r="549" spans="11:14" ht="15">
      <c r="K549" s="1"/>
      <c r="L549" s="9"/>
      <c r="M549" s="9"/>
      <c r="N549" s="9"/>
    </row>
    <row r="550" spans="12:14" ht="15">
      <c r="L550" s="9"/>
      <c r="M550" s="9"/>
      <c r="N550" s="9"/>
    </row>
    <row r="551" spans="12:14" ht="15">
      <c r="L551" s="9"/>
      <c r="M551" s="9"/>
      <c r="N551" s="9"/>
    </row>
    <row r="552" spans="12:14" ht="15">
      <c r="L552" s="9"/>
      <c r="M552" s="9"/>
      <c r="N552" s="9"/>
    </row>
    <row r="553" spans="1:14" ht="15.75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134"/>
      <c r="L553" s="9"/>
      <c r="M553" s="9"/>
      <c r="N553" s="9"/>
    </row>
    <row r="554" spans="1:14" ht="15.7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134"/>
      <c r="L554" s="9"/>
      <c r="M554" s="9"/>
      <c r="N554" s="9"/>
    </row>
    <row r="555" spans="1:14" ht="15.75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134"/>
      <c r="L555" s="9"/>
      <c r="M555" s="9"/>
      <c r="N555" s="9"/>
    </row>
    <row r="556" spans="12:14" ht="15">
      <c r="L556" s="9"/>
      <c r="M556" s="9"/>
      <c r="N556" s="9"/>
    </row>
    <row r="557" spans="12:14" ht="15">
      <c r="L557" s="9"/>
      <c r="M557" s="9"/>
      <c r="N557" s="9"/>
    </row>
    <row r="558" spans="12:14" ht="15">
      <c r="L558" s="9"/>
      <c r="M558" s="9"/>
      <c r="N558" s="9"/>
    </row>
    <row r="562" ht="38.25" customHeight="1"/>
    <row r="579" ht="27" customHeight="1"/>
    <row r="589" ht="29.25" customHeight="1"/>
    <row r="590" ht="22.5" customHeight="1"/>
    <row r="591" ht="18.75" customHeight="1"/>
    <row r="592" ht="21" customHeight="1"/>
    <row r="593" ht="25.5" customHeight="1"/>
    <row r="594" ht="20.25" customHeight="1"/>
    <row r="595" ht="24" customHeight="1"/>
    <row r="606" ht="29.25" customHeight="1"/>
    <row r="607" ht="21" customHeight="1"/>
    <row r="611" ht="18.75" customHeight="1"/>
    <row r="622" ht="27.75" customHeight="1"/>
    <row r="624" ht="24.75" customHeight="1"/>
    <row r="625" ht="24.75" customHeight="1"/>
    <row r="626" ht="23.25" customHeight="1"/>
    <row r="627" ht="24" customHeight="1"/>
    <row r="629" ht="18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4" customHeight="1"/>
    <row r="637" ht="21.75" customHeight="1"/>
    <row r="638" ht="19.5" customHeight="1"/>
    <row r="639" ht="19.5" customHeight="1"/>
  </sheetData>
  <sheetProtection selectLockedCells="1" selectUnlockedCells="1"/>
  <mergeCells count="11">
    <mergeCell ref="B85:K85"/>
    <mergeCell ref="B139:K139"/>
    <mergeCell ref="B183:K183"/>
    <mergeCell ref="B208:K208"/>
    <mergeCell ref="B224:K224"/>
    <mergeCell ref="A3:K3"/>
    <mergeCell ref="A5:K5"/>
    <mergeCell ref="A6:K6"/>
    <mergeCell ref="B8:K8"/>
    <mergeCell ref="B15:K15"/>
    <mergeCell ref="B28:K28"/>
  </mergeCells>
  <printOptions horizontalCentered="1"/>
  <pageMargins left="0.19652777777777777" right="0.19652777777777777" top="0.7868055555555555" bottom="0.7868055555555555" header="0.5118055555555555" footer="0.5118055555555555"/>
  <pageSetup horizontalDpi="300" verticalDpi="300" orientation="portrait" paperSize="9" scale="59"/>
  <ignoredErrors>
    <ignoredError sqref="K4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LIC12508</cp:lastModifiedBy>
  <cp:lastPrinted>2022-12-28T14:03:47Z</cp:lastPrinted>
  <dcterms:created xsi:type="dcterms:W3CDTF">2005-11-10T16:03:24Z</dcterms:created>
  <dcterms:modified xsi:type="dcterms:W3CDTF">2023-06-29T13:50:13Z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57A00B9247AE46E3BF7A7385851B91CE</vt:lpwstr>
  </property>
  <property fmtid="{D5CDD505-2E9C-101B-9397-08002B2CF9AE}" pid="3" name="KSOProductBuildVer">
    <vt:lpwstr>1046-11.2.0.11380</vt:lpwstr>
  </property>
</Properties>
</file>