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75" activeTab="1"/>
  </bookViews>
  <sheets>
    <sheet name="PO 01" sheetId="1" r:id="rId1"/>
    <sheet name="Planilha2" sheetId="2" r:id="rId2"/>
  </sheets>
  <definedNames>
    <definedName name="_xlnm.Print_Area" localSheetId="0">'PO 01'!$A$1:$K$38</definedName>
    <definedName name="_xlnm.Print_Area" localSheetId="1">'Planilha2'!$A$1:$F$35</definedName>
  </definedNames>
  <calcPr fullCalcOnLoad="1"/>
</workbook>
</file>

<file path=xl/sharedStrings.xml><?xml version="1.0" encoding="utf-8"?>
<sst xmlns="http://schemas.openxmlformats.org/spreadsheetml/2006/main" count="97" uniqueCount="75">
  <si>
    <t>PLANILHA ORÇAMENTÁRIA</t>
  </si>
  <si>
    <r>
      <t xml:space="preserve">Obra/Serviço: </t>
    </r>
    <r>
      <rPr>
        <sz val="13"/>
        <color indexed="8"/>
        <rFont val="Arial"/>
        <family val="2"/>
      </rPr>
      <t>Substituição de calhas e telhas, execução de rufos e pingadeiras no prédio da Delegacia de Policia Civil</t>
    </r>
  </si>
  <si>
    <t>DATA-BASE: TABELAS DESONERADAS</t>
  </si>
  <si>
    <r>
      <t xml:space="preserve">Local: </t>
    </r>
    <r>
      <rPr>
        <sz val="13"/>
        <color indexed="8"/>
        <rFont val="Arial"/>
        <family val="2"/>
      </rPr>
      <t>Rua Orlando de Almeida Sales, nº 380, bairro Campo Grande, Pilar do Sul-SP.</t>
    </r>
  </si>
  <si>
    <t>CDHU</t>
  </si>
  <si>
    <t>Leis Sociais:</t>
  </si>
  <si>
    <t>BDI</t>
  </si>
  <si>
    <t>ITEM</t>
  </si>
  <si>
    <t>CÓDIGO</t>
  </si>
  <si>
    <t>FONTE</t>
  </si>
  <si>
    <t>DESCRIÇÃO DOS SERVIÇOS (MATERIAL + MÃO DE OBRA)</t>
  </si>
  <si>
    <t>UND.</t>
  </si>
  <si>
    <t>QUANT.</t>
  </si>
  <si>
    <t>CUSTO UNIT.</t>
  </si>
  <si>
    <t>CUSTO TOTAL SEM BDI</t>
  </si>
  <si>
    <t>CUSTO UNITÁRIO COM BDI</t>
  </si>
  <si>
    <t>CUSTO TOTAL COM BDI</t>
  </si>
  <si>
    <t>SERVIÇOS PRELIMINARES</t>
  </si>
  <si>
    <t>1.2</t>
  </si>
  <si>
    <t>02.08.050</t>
  </si>
  <si>
    <t>Placa em lona com impressão digital e estrutura em madeira</t>
  </si>
  <si>
    <t>M2</t>
  </si>
  <si>
    <t>EXECUÇÃO DOS SERVIÇOS</t>
  </si>
  <si>
    <t>2.1</t>
  </si>
  <si>
    <t>02.05.060</t>
  </si>
  <si>
    <t>Montagem e desmontagem de andaime torre metálica com altura até 10 m</t>
  </si>
  <si>
    <t>M</t>
  </si>
  <si>
    <t>2.2</t>
  </si>
  <si>
    <t>02.05.202</t>
  </si>
  <si>
    <t>Andaime torre metálico (1,5 x 1,5 m) com piso metálico</t>
  </si>
  <si>
    <t>MXMES</t>
  </si>
  <si>
    <t>2.3</t>
  </si>
  <si>
    <t>04.03.040</t>
  </si>
  <si>
    <t>Retirada de telhamento perfil e material qualquer, exceto barro</t>
  </si>
  <si>
    <t>2.4</t>
  </si>
  <si>
    <t>16.03.010</t>
  </si>
  <si>
    <r>
      <t xml:space="preserve">Telhamento em cimento reforçado com fio sintético CRFS </t>
    </r>
    <r>
      <rPr>
        <sz val="13"/>
        <color indexed="8"/>
        <rFont val="Calibri"/>
        <family val="2"/>
      </rPr>
      <t>‐</t>
    </r>
    <r>
      <rPr>
        <sz val="13"/>
        <color indexed="8"/>
        <rFont val="Arial"/>
        <family val="2"/>
      </rPr>
      <t xml:space="preserve"> perfil ondulado de 6 mm</t>
    </r>
  </si>
  <si>
    <t>2.5</t>
  </si>
  <si>
    <t>16.40.140</t>
  </si>
  <si>
    <t>Recolocação de telha em fibrocimento ou CRFS, perfil ondulado</t>
  </si>
  <si>
    <t>2.6</t>
  </si>
  <si>
    <t>04.30.020</t>
  </si>
  <si>
    <t>Remoção de calha ou rufo</t>
  </si>
  <si>
    <t>2.7</t>
  </si>
  <si>
    <t>16.33.052</t>
  </si>
  <si>
    <r>
      <t xml:space="preserve">Calha, rufo, afins em chapa galvanizada nº 24 </t>
    </r>
    <r>
      <rPr>
        <sz val="13"/>
        <color indexed="8"/>
        <rFont val="Calibri"/>
        <family val="2"/>
      </rPr>
      <t>‐</t>
    </r>
    <r>
      <rPr>
        <sz val="13"/>
        <color indexed="8"/>
        <rFont val="Arial"/>
        <family val="2"/>
      </rPr>
      <t xml:space="preserve"> corte 0,50 m - pingadeira</t>
    </r>
  </si>
  <si>
    <t>2.8</t>
  </si>
  <si>
    <t>16.33.062</t>
  </si>
  <si>
    <r>
      <t xml:space="preserve">Calha, rufo, afins em chapa galvanizada nº 24 </t>
    </r>
    <r>
      <rPr>
        <sz val="13"/>
        <color indexed="8"/>
        <rFont val="Calibri"/>
        <family val="2"/>
      </rPr>
      <t>‐</t>
    </r>
    <r>
      <rPr>
        <sz val="13"/>
        <color indexed="8"/>
        <rFont val="Arial"/>
        <family val="2"/>
      </rPr>
      <t xml:space="preserve"> corte 1,00 m - calhas</t>
    </r>
  </si>
  <si>
    <t>2.9</t>
  </si>
  <si>
    <t>14.20.020</t>
  </si>
  <si>
    <t>Cimalha em concreto com pingadeira</t>
  </si>
  <si>
    <t>SERVIÇOS FINAIS</t>
  </si>
  <si>
    <t>3.1</t>
  </si>
  <si>
    <t>05.07.040</t>
  </si>
  <si>
    <t>Remoção de entulho separado de obra com caçamba metálica - terra, alvenaria,
concreto, argamassa, madeira, papel, plástico ou metal</t>
  </si>
  <si>
    <t>M3</t>
  </si>
  <si>
    <t>TOTAL SEM BDI</t>
  </si>
  <si>
    <t>TOTAL COM BDI 29,79%</t>
  </si>
  <si>
    <t>Pilar do Sul-SP, 10 de janeiro de 2023.</t>
  </si>
  <si>
    <t>CRONOGRAMA FÍSICO-FINANCEIRO</t>
  </si>
  <si>
    <r>
      <t>Obra/serviço:</t>
    </r>
    <r>
      <rPr>
        <sz val="13"/>
        <rFont val="Arial"/>
        <family val="2"/>
      </rPr>
      <t xml:space="preserve"> Substituição de calhas e telhas, execução de rufos e pingadeiras no prédio da Delegacia de Policia Civil</t>
    </r>
  </si>
  <si>
    <t>PRAZO DA OBRA: 60 DIAS</t>
  </si>
  <si>
    <t>DESCRIMINAÇÃO</t>
  </si>
  <si>
    <t>ETAPA</t>
  </si>
  <si>
    <t>30 DIAS</t>
  </si>
  <si>
    <t>60 DIAS</t>
  </si>
  <si>
    <t>%</t>
  </si>
  <si>
    <t>RESUMO DO ORÇAMENTO</t>
  </si>
  <si>
    <t>TOTAL (R$)</t>
  </si>
  <si>
    <t>TOTAL (%)</t>
  </si>
  <si>
    <t>ACUMULADO (R$)</t>
  </si>
  <si>
    <t>ACUMULADO (%)</t>
  </si>
  <si>
    <r>
      <t>Obs.: 1</t>
    </r>
    <r>
      <rPr>
        <sz val="13"/>
        <color indexed="8"/>
        <rFont val="Arial"/>
        <family val="2"/>
      </rPr>
      <t xml:space="preserve"> - Os prazos das etapas serão considerados a partir da data da assinatura da ordem de serviço inicial emitida  pela prefeitura.</t>
    </r>
  </si>
  <si>
    <t>Pilar do Sul-SP, 10 de janeiro de 2.023.</t>
  </si>
</sst>
</file>

<file path=xl/styles.xml><?xml version="1.0" encoding="utf-8"?>
<styleSheet xmlns="http://schemas.openxmlformats.org/spreadsheetml/2006/main">
  <numFmts count="21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&quot;-&quot;??_);_(@_)"/>
    <numFmt numFmtId="177" formatCode="_(* #,##0_);_(* \(#,##0\);_(* &quot;-&quot;_);_(@_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&quot;R$&quot;\ #,##0.00"/>
    <numFmt numFmtId="181" formatCode="&quot;R$ &quot;#,##0.00"/>
    <numFmt numFmtId="182" formatCode="&quot;R$&quot;\ #,##0.00_);[Red]\(&quot;R$&quot;\ #,###.00\)"/>
    <numFmt numFmtId="183" formatCode="0.00_ "/>
    <numFmt numFmtId="184" formatCode="&quot;R$&quot;\ #,##0.00;[Red]&quot;R$&quot;\ #,##0.00"/>
  </numFmts>
  <fonts count="58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3"/>
      <color indexed="8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1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8"/>
      <name val="Arial1"/>
      <family val="2"/>
    </font>
    <font>
      <sz val="11"/>
      <color indexed="62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1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13"/>
      <color theme="1"/>
      <name val="Arial"/>
      <family val="2"/>
    </font>
    <font>
      <b/>
      <sz val="18"/>
      <color rgb="FF000000"/>
      <name val="Arial Narrow"/>
      <family val="2"/>
    </font>
    <font>
      <b/>
      <sz val="16"/>
      <color rgb="FF000000"/>
      <name val="Arial Narrow"/>
      <family val="2"/>
    </font>
    <font>
      <b/>
      <i/>
      <sz val="13"/>
      <color rgb="FF000000"/>
      <name val="Arial"/>
      <family val="2"/>
    </font>
    <font>
      <sz val="13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3" borderId="2" applyNumberFormat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6" borderId="3" applyNumberFormat="0" applyFont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1" fillId="0" borderId="6" applyNumberFormat="0" applyFill="0" applyAlignment="0" applyProtection="0"/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2" borderId="7" applyNumberFormat="0" applyAlignment="0" applyProtection="0"/>
    <xf numFmtId="0" fontId="43" fillId="13" borderId="8" applyNumberFormat="0" applyAlignment="0" applyProtection="0"/>
    <xf numFmtId="0" fontId="44" fillId="13" borderId="7" applyNumberFormat="0" applyAlignment="0" applyProtection="0"/>
    <xf numFmtId="0" fontId="45" fillId="0" borderId="9" applyNumberFormat="0" applyFill="0" applyAlignment="0" applyProtection="0"/>
    <xf numFmtId="0" fontId="30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8" fillId="19" borderId="0" applyNumberFormat="0" applyBorder="0" applyAlignment="0" applyProtection="0"/>
    <xf numFmtId="0" fontId="30" fillId="20" borderId="0" applyNumberFormat="0" applyBorder="0" applyAlignment="0" applyProtection="0"/>
    <xf numFmtId="0" fontId="38" fillId="21" borderId="0" applyNumberFormat="0" applyBorder="0" applyAlignment="0" applyProtection="0"/>
    <xf numFmtId="0" fontId="30" fillId="22" borderId="0" applyNumberFormat="0" applyBorder="0" applyAlignment="0" applyProtection="0"/>
    <xf numFmtId="0" fontId="38" fillId="23" borderId="0" applyNumberFormat="0" applyBorder="0" applyAlignment="0" applyProtection="0"/>
    <xf numFmtId="0" fontId="30" fillId="24" borderId="0" applyNumberFormat="0" applyBorder="0" applyAlignment="0" applyProtection="0"/>
    <xf numFmtId="0" fontId="38" fillId="25" borderId="0" applyNumberFormat="0" applyBorder="0" applyAlignment="0" applyProtection="0"/>
    <xf numFmtId="0" fontId="30" fillId="26" borderId="0" applyNumberFormat="0" applyBorder="0" applyAlignment="0" applyProtection="0"/>
    <xf numFmtId="0" fontId="38" fillId="27" borderId="0" applyNumberFormat="0" applyBorder="0" applyAlignment="0" applyProtection="0"/>
    <xf numFmtId="0" fontId="30" fillId="28" borderId="0" applyNumberFormat="0" applyBorder="0" applyAlignment="0" applyProtection="0"/>
    <xf numFmtId="0" fontId="38" fillId="29" borderId="0" applyNumberFormat="0" applyBorder="0" applyAlignment="0" applyProtection="0"/>
    <xf numFmtId="0" fontId="30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176" fontId="0" fillId="0" borderId="0" applyFont="0" applyFill="0" applyBorder="0" applyAlignment="0" applyProtection="0"/>
    <xf numFmtId="0" fontId="50" fillId="0" borderId="0">
      <alignment/>
      <protection/>
    </xf>
  </cellStyleXfs>
  <cellXfs count="141">
    <xf numFmtId="0" fontId="0" fillId="0" borderId="0" xfId="0" applyAlignment="1">
      <alignment/>
    </xf>
    <xf numFmtId="0" fontId="49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1" fillId="34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1" fillId="35" borderId="12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/>
    </xf>
    <xf numFmtId="180" fontId="51" fillId="0" borderId="18" xfId="0" applyNumberFormat="1" applyFont="1" applyFill="1" applyBorder="1" applyAlignment="1">
      <alignment horizontal="center" vertical="center"/>
    </xf>
    <xf numFmtId="180" fontId="52" fillId="0" borderId="18" xfId="0" applyNumberFormat="1" applyFont="1" applyFill="1" applyBorder="1" applyAlignment="1">
      <alignment horizontal="center"/>
    </xf>
    <xf numFmtId="180" fontId="52" fillId="0" borderId="19" xfId="18" applyNumberFormat="1" applyFont="1" applyFill="1" applyBorder="1" applyAlignment="1" applyProtection="1">
      <alignment horizontal="center" vertical="center"/>
      <protection/>
    </xf>
    <xf numFmtId="0" fontId="51" fillId="0" borderId="20" xfId="0" applyFont="1" applyFill="1" applyBorder="1" applyAlignment="1">
      <alignment horizontal="center"/>
    </xf>
    <xf numFmtId="0" fontId="52" fillId="0" borderId="21" xfId="0" applyFont="1" applyFill="1" applyBorder="1" applyAlignment="1">
      <alignment/>
    </xf>
    <xf numFmtId="10" fontId="52" fillId="0" borderId="21" xfId="18" applyNumberFormat="1" applyFont="1" applyBorder="1" applyAlignment="1" applyProtection="1">
      <alignment horizontal="center"/>
      <protection/>
    </xf>
    <xf numFmtId="10" fontId="52" fillId="0" borderId="21" xfId="18" applyNumberFormat="1" applyFont="1" applyBorder="1" applyAlignment="1">
      <alignment horizontal="center"/>
    </xf>
    <xf numFmtId="10" fontId="52" fillId="0" borderId="22" xfId="18" applyNumberFormat="1" applyFont="1" applyBorder="1" applyAlignment="1">
      <alignment horizontal="center"/>
    </xf>
    <xf numFmtId="0" fontId="51" fillId="0" borderId="18" xfId="0" applyFont="1" applyFill="1" applyBorder="1" applyAlignment="1">
      <alignment wrapText="1"/>
    </xf>
    <xf numFmtId="180" fontId="52" fillId="0" borderId="18" xfId="0" applyNumberFormat="1" applyFont="1" applyFill="1" applyBorder="1" applyAlignment="1">
      <alignment horizontal="center" vertical="center"/>
    </xf>
    <xf numFmtId="180" fontId="52" fillId="0" borderId="19" xfId="0" applyNumberFormat="1" applyFont="1" applyFill="1" applyBorder="1" applyAlignment="1">
      <alignment horizontal="center" vertical="center"/>
    </xf>
    <xf numFmtId="180" fontId="51" fillId="0" borderId="18" xfId="18" applyNumberFormat="1" applyFont="1" applyFill="1" applyBorder="1" applyAlignment="1" applyProtection="1">
      <alignment horizontal="center" vertical="center"/>
      <protection/>
    </xf>
    <xf numFmtId="10" fontId="52" fillId="0" borderId="21" xfId="18" applyNumberFormat="1" applyFont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1" fillId="33" borderId="12" xfId="0" applyFont="1" applyFill="1" applyBorder="1" applyAlignment="1">
      <alignment horizontal="center" vertical="center"/>
    </xf>
    <xf numFmtId="181" fontId="51" fillId="37" borderId="1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81" fontId="51" fillId="0" borderId="0" xfId="0" applyNumberFormat="1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181" fontId="51" fillId="37" borderId="18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10" fontId="52" fillId="0" borderId="27" xfId="18" applyNumberFormat="1" applyFont="1" applyBorder="1" applyAlignment="1" applyProtection="1">
      <alignment horizontal="center" vertical="center"/>
      <protection/>
    </xf>
    <xf numFmtId="4" fontId="52" fillId="0" borderId="27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10" fontId="52" fillId="0" borderId="21" xfId="18" applyNumberFormat="1" applyFont="1" applyBorder="1" applyAlignment="1" applyProtection="1">
      <alignment horizontal="center" vertical="center"/>
      <protection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10" fontId="52" fillId="0" borderId="0" xfId="18" applyNumberFormat="1" applyFont="1" applyBorder="1" applyAlignment="1" applyProtection="1">
      <alignment horizontal="center" vertical="center"/>
      <protection/>
    </xf>
    <xf numFmtId="0" fontId="51" fillId="0" borderId="0" xfId="66" applyFont="1" applyBorder="1" applyAlignment="1">
      <alignment horizontal="justify" vertical="center" wrapText="1"/>
      <protection/>
    </xf>
    <xf numFmtId="0" fontId="52" fillId="0" borderId="0" xfId="66" applyFont="1" applyBorder="1" applyAlignment="1">
      <alignment horizontal="justify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9" fillId="0" borderId="0" xfId="64" applyFont="1" applyFill="1" applyBorder="1" applyAlignment="1">
      <alignment horizontal="center" vertical="center"/>
      <protection/>
    </xf>
    <xf numFmtId="0" fontId="54" fillId="38" borderId="0" xfId="63" applyFont="1" applyFill="1" applyBorder="1" applyAlignment="1">
      <alignment horizontal="center"/>
      <protection/>
    </xf>
    <xf numFmtId="0" fontId="55" fillId="38" borderId="0" xfId="63" applyFont="1" applyFill="1" applyBorder="1" applyAlignment="1">
      <alignment horizontal="center"/>
      <protection/>
    </xf>
    <xf numFmtId="0" fontId="51" fillId="39" borderId="30" xfId="64" applyFont="1" applyFill="1" applyBorder="1" applyAlignment="1">
      <alignment horizontal="center" vertical="center"/>
      <protection/>
    </xf>
    <xf numFmtId="0" fontId="51" fillId="39" borderId="31" xfId="64" applyFont="1" applyFill="1" applyBorder="1" applyAlignment="1">
      <alignment horizontal="center" vertical="center"/>
      <protection/>
    </xf>
    <xf numFmtId="0" fontId="56" fillId="38" borderId="0" xfId="64" applyFont="1" applyFill="1" applyBorder="1" applyAlignment="1">
      <alignment horizontal="center"/>
      <protection/>
    </xf>
    <xf numFmtId="0" fontId="56" fillId="38" borderId="0" xfId="64" applyFont="1" applyFill="1" applyBorder="1" applyAlignment="1">
      <alignment horizontal="center" wrapText="1"/>
      <protection/>
    </xf>
    <xf numFmtId="4" fontId="56" fillId="38" borderId="0" xfId="64" applyNumberFormat="1" applyFont="1" applyFill="1" applyBorder="1" applyAlignment="1">
      <alignment horizontal="center"/>
      <protection/>
    </xf>
    <xf numFmtId="2" fontId="52" fillId="38" borderId="0" xfId="64" applyNumberFormat="1" applyFont="1" applyFill="1" applyBorder="1" applyAlignment="1">
      <alignment horizontal="center" vertical="center"/>
      <protection/>
    </xf>
    <xf numFmtId="0" fontId="51" fillId="38" borderId="0" xfId="64" applyFont="1" applyFill="1" applyBorder="1" applyAlignment="1">
      <alignment horizontal="left" vertical="center" wrapText="1"/>
      <protection/>
    </xf>
    <xf numFmtId="0" fontId="52" fillId="38" borderId="0" xfId="64" applyFont="1" applyFill="1" applyBorder="1" applyAlignment="1">
      <alignment horizontal="left" vertical="center"/>
      <protection/>
    </xf>
    <xf numFmtId="4" fontId="52" fillId="0" borderId="0" xfId="64" applyNumberFormat="1" applyFont="1" applyFill="1" applyBorder="1" applyAlignment="1">
      <alignment horizontal="center" vertical="center"/>
      <protection/>
    </xf>
    <xf numFmtId="0" fontId="56" fillId="0" borderId="0" xfId="64" applyFont="1" applyFill="1" applyBorder="1" applyAlignment="1">
      <alignment vertical="center"/>
      <protection/>
    </xf>
    <xf numFmtId="0" fontId="51" fillId="38" borderId="0" xfId="64" applyFont="1" applyFill="1" applyBorder="1" applyAlignment="1">
      <alignment horizontal="left" vertical="center"/>
      <protection/>
    </xf>
    <xf numFmtId="0" fontId="51" fillId="38" borderId="0" xfId="64" applyFont="1" applyFill="1" applyBorder="1" applyAlignment="1">
      <alignment horizontal="center" vertical="center"/>
      <protection/>
    </xf>
    <xf numFmtId="4" fontId="51" fillId="38" borderId="0" xfId="64" applyNumberFormat="1" applyFont="1" applyFill="1" applyBorder="1" applyAlignment="1">
      <alignment horizontal="left" vertical="center"/>
      <protection/>
    </xf>
    <xf numFmtId="4" fontId="52" fillId="38" borderId="0" xfId="64" applyNumberFormat="1" applyFont="1" applyFill="1" applyBorder="1" applyAlignment="1">
      <alignment horizontal="left" vertical="center"/>
      <protection/>
    </xf>
    <xf numFmtId="2" fontId="52" fillId="38" borderId="0" xfId="64" applyNumberFormat="1" applyFont="1" applyFill="1" applyBorder="1" applyAlignment="1">
      <alignment vertical="center"/>
      <protection/>
    </xf>
    <xf numFmtId="0" fontId="51" fillId="40" borderId="17" xfId="64" applyFont="1" applyFill="1" applyBorder="1" applyAlignment="1">
      <alignment horizontal="center" vertical="center" wrapText="1"/>
      <protection/>
    </xf>
    <xf numFmtId="0" fontId="51" fillId="40" borderId="18" xfId="64" applyFont="1" applyFill="1" applyBorder="1" applyAlignment="1">
      <alignment horizontal="center" vertical="center" wrapText="1"/>
      <protection/>
    </xf>
    <xf numFmtId="4" fontId="51" fillId="40" borderId="18" xfId="64" applyNumberFormat="1" applyFont="1" applyFill="1" applyBorder="1" applyAlignment="1">
      <alignment horizontal="center" vertical="center" wrapText="1"/>
      <protection/>
    </xf>
    <xf numFmtId="0" fontId="51" fillId="40" borderId="32" xfId="64" applyFont="1" applyFill="1" applyBorder="1" applyAlignment="1">
      <alignment horizontal="center" vertical="center"/>
      <protection/>
    </xf>
    <xf numFmtId="0" fontId="51" fillId="40" borderId="30" xfId="64" applyFont="1" applyFill="1" applyBorder="1" applyAlignment="1">
      <alignment horizontal="left" vertical="center" wrapText="1"/>
      <protection/>
    </xf>
    <xf numFmtId="0" fontId="51" fillId="40" borderId="31" xfId="64" applyFont="1" applyFill="1" applyBorder="1" applyAlignment="1">
      <alignment horizontal="left" vertical="center" wrapText="1"/>
      <protection/>
    </xf>
    <xf numFmtId="0" fontId="51" fillId="40" borderId="33" xfId="64" applyFont="1" applyFill="1" applyBorder="1" applyAlignment="1">
      <alignment horizontal="left" vertical="center" wrapText="1"/>
      <protection/>
    </xf>
    <xf numFmtId="0" fontId="51" fillId="40" borderId="27" xfId="64" applyFont="1" applyFill="1" applyBorder="1" applyAlignment="1">
      <alignment vertical="center" wrapText="1"/>
      <protection/>
    </xf>
    <xf numFmtId="180" fontId="51" fillId="40" borderId="27" xfId="64" applyNumberFormat="1" applyFont="1" applyFill="1" applyBorder="1" applyAlignment="1">
      <alignment horizontal="center" vertical="center" wrapText="1"/>
      <protection/>
    </xf>
    <xf numFmtId="0" fontId="53" fillId="0" borderId="32" xfId="0" applyFont="1" applyBorder="1" applyAlignment="1">
      <alignment horizontal="center" vertical="center"/>
    </xf>
    <xf numFmtId="1" fontId="57" fillId="0" borderId="27" xfId="0" applyNumberFormat="1" applyFont="1" applyBorder="1" applyAlignment="1">
      <alignment horizontal="center" vertical="center" wrapText="1"/>
    </xf>
    <xf numFmtId="0" fontId="57" fillId="0" borderId="27" xfId="64" applyFont="1" applyFill="1" applyBorder="1" applyAlignment="1">
      <alignment horizontal="center" vertical="center" wrapText="1"/>
      <protection/>
    </xf>
    <xf numFmtId="0" fontId="57" fillId="0" borderId="27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center" vertical="center" wrapText="1"/>
    </xf>
    <xf numFmtId="2" fontId="57" fillId="0" borderId="27" xfId="0" applyNumberFormat="1" applyFont="1" applyFill="1" applyBorder="1" applyAlignment="1">
      <alignment horizontal="center" vertical="center"/>
    </xf>
    <xf numFmtId="182" fontId="57" fillId="0" borderId="27" xfId="0" applyNumberFormat="1" applyFont="1" applyFill="1" applyBorder="1" applyAlignment="1">
      <alignment horizontal="center"/>
    </xf>
    <xf numFmtId="180" fontId="57" fillId="0" borderId="27" xfId="0" applyNumberFormat="1" applyFont="1" applyBorder="1" applyAlignment="1">
      <alignment horizontal="center" vertical="center"/>
    </xf>
    <xf numFmtId="0" fontId="53" fillId="40" borderId="32" xfId="64" applyFont="1" applyFill="1" applyBorder="1" applyAlignment="1">
      <alignment horizontal="center" vertical="center"/>
      <protection/>
    </xf>
    <xf numFmtId="182" fontId="57" fillId="40" borderId="27" xfId="64" applyNumberFormat="1" applyFont="1" applyFill="1" applyBorder="1" applyAlignment="1">
      <alignment horizontal="center" vertical="center" wrapText="1"/>
      <protection/>
    </xf>
    <xf numFmtId="0" fontId="53" fillId="41" borderId="32" xfId="64" applyFont="1" applyFill="1" applyBorder="1" applyAlignment="1">
      <alignment horizontal="center" vertical="center"/>
      <protection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vertical="center"/>
    </xf>
    <xf numFmtId="0" fontId="57" fillId="41" borderId="34" xfId="64" applyFont="1" applyFill="1" applyBorder="1" applyAlignment="1">
      <alignment horizontal="center" vertical="center" wrapText="1"/>
      <protection/>
    </xf>
    <xf numFmtId="183" fontId="57" fillId="0" borderId="34" xfId="64" applyNumberFormat="1" applyFont="1" applyFill="1" applyBorder="1" applyAlignment="1">
      <alignment horizontal="center" vertical="center" wrapText="1"/>
      <protection/>
    </xf>
    <xf numFmtId="182" fontId="57" fillId="0" borderId="34" xfId="64" applyNumberFormat="1" applyFont="1" applyFill="1" applyBorder="1" applyAlignment="1">
      <alignment horizontal="center" vertical="center" wrapText="1"/>
      <protection/>
    </xf>
    <xf numFmtId="0" fontId="57" fillId="0" borderId="27" xfId="0" applyFont="1" applyFill="1" applyBorder="1" applyAlignment="1">
      <alignment vertical="center" wrapText="1"/>
    </xf>
    <xf numFmtId="0" fontId="53" fillId="41" borderId="20" xfId="64" applyFont="1" applyFill="1" applyBorder="1" applyAlignment="1">
      <alignment horizontal="center" vertical="center"/>
      <protection/>
    </xf>
    <xf numFmtId="0" fontId="57" fillId="0" borderId="21" xfId="0" applyFont="1" applyFill="1" applyBorder="1" applyAlignment="1">
      <alignment horizontal="center" vertical="center"/>
    </xf>
    <xf numFmtId="0" fontId="57" fillId="0" borderId="21" xfId="64" applyFont="1" applyFill="1" applyBorder="1" applyAlignment="1">
      <alignment horizontal="center" vertical="center" wrapText="1"/>
      <protection/>
    </xf>
    <xf numFmtId="0" fontId="57" fillId="0" borderId="21" xfId="0" applyFont="1" applyFill="1" applyBorder="1" applyAlignment="1">
      <alignment vertical="center" wrapText="1"/>
    </xf>
    <xf numFmtId="0" fontId="57" fillId="42" borderId="21" xfId="0" applyFont="1" applyFill="1" applyBorder="1" applyAlignment="1">
      <alignment horizontal="center" vertical="center" wrapText="1"/>
    </xf>
    <xf numFmtId="2" fontId="57" fillId="0" borderId="21" xfId="0" applyNumberFormat="1" applyFont="1" applyFill="1" applyBorder="1" applyAlignment="1">
      <alignment horizontal="center" vertical="center"/>
    </xf>
    <xf numFmtId="182" fontId="57" fillId="0" borderId="21" xfId="0" applyNumberFormat="1" applyFont="1" applyFill="1" applyBorder="1" applyAlignment="1">
      <alignment horizontal="center" vertical="center"/>
    </xf>
    <xf numFmtId="180" fontId="57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51" fillId="39" borderId="33" xfId="64" applyFont="1" applyFill="1" applyBorder="1" applyAlignment="1">
      <alignment horizontal="center" vertical="center"/>
      <protection/>
    </xf>
    <xf numFmtId="4" fontId="52" fillId="38" borderId="0" xfId="23" applyNumberFormat="1" applyFont="1" applyFill="1" applyBorder="1" applyAlignment="1" applyProtection="1">
      <alignment horizontal="center" vertical="center"/>
      <protection/>
    </xf>
    <xf numFmtId="0" fontId="51" fillId="43" borderId="39" xfId="64" applyFont="1" applyFill="1" applyBorder="1" applyAlignment="1">
      <alignment horizontal="center" vertical="center"/>
      <protection/>
    </xf>
    <xf numFmtId="0" fontId="51" fillId="43" borderId="40" xfId="64" applyFont="1" applyFill="1" applyBorder="1" applyAlignment="1">
      <alignment horizontal="center" vertical="center"/>
      <protection/>
    </xf>
    <xf numFmtId="0" fontId="51" fillId="43" borderId="41" xfId="64" applyFont="1" applyFill="1" applyBorder="1" applyAlignment="1">
      <alignment horizontal="center" vertical="center"/>
      <protection/>
    </xf>
    <xf numFmtId="0" fontId="51" fillId="43" borderId="42" xfId="64" applyFont="1" applyFill="1" applyBorder="1" applyAlignment="1">
      <alignment horizontal="center" vertical="center"/>
      <protection/>
    </xf>
    <xf numFmtId="2" fontId="51" fillId="44" borderId="32" xfId="64" applyNumberFormat="1" applyFont="1" applyFill="1" applyBorder="1" applyAlignment="1">
      <alignment vertical="center" wrapText="1"/>
      <protection/>
    </xf>
    <xf numFmtId="0" fontId="52" fillId="44" borderId="43" xfId="23" applyNumberFormat="1" applyFont="1" applyFill="1" applyBorder="1" applyAlignment="1" applyProtection="1">
      <alignment horizontal="center" vertical="center" wrapText="1"/>
      <protection/>
    </xf>
    <xf numFmtId="2" fontId="52" fillId="44" borderId="32" xfId="64" applyNumberFormat="1" applyFont="1" applyFill="1" applyBorder="1" applyAlignment="1">
      <alignment vertical="center"/>
      <protection/>
    </xf>
    <xf numFmtId="10" fontId="52" fillId="44" borderId="43" xfId="23" applyNumberFormat="1" applyFont="1" applyFill="1" applyBorder="1" applyAlignment="1" applyProtection="1">
      <alignment horizontal="center" vertical="center"/>
      <protection/>
    </xf>
    <xf numFmtId="2" fontId="51" fillId="44" borderId="20" xfId="64" applyNumberFormat="1" applyFont="1" applyFill="1" applyBorder="1" applyAlignment="1">
      <alignment vertical="center"/>
      <protection/>
    </xf>
    <xf numFmtId="10" fontId="52" fillId="44" borderId="22" xfId="23" applyNumberFormat="1" applyFont="1" applyFill="1" applyBorder="1" applyAlignment="1" applyProtection="1">
      <alignment horizontal="center" vertical="center"/>
      <protection/>
    </xf>
    <xf numFmtId="4" fontId="51" fillId="40" borderId="19" xfId="64" applyNumberFormat="1" applyFont="1" applyFill="1" applyBorder="1" applyAlignment="1">
      <alignment horizontal="center" vertical="center" wrapText="1"/>
      <protection/>
    </xf>
    <xf numFmtId="180" fontId="51" fillId="40" borderId="43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180" fontId="57" fillId="0" borderId="27" xfId="64" applyNumberFormat="1" applyFont="1" applyFill="1" applyBorder="1" applyAlignment="1">
      <alignment horizontal="center" vertical="center" wrapText="1"/>
      <protection/>
    </xf>
    <xf numFmtId="180" fontId="57" fillId="0" borderId="43" xfId="64" applyNumberFormat="1" applyFont="1" applyFill="1" applyBorder="1" applyAlignment="1">
      <alignment horizontal="center" vertical="center" wrapText="1"/>
      <protection/>
    </xf>
    <xf numFmtId="180" fontId="57" fillId="0" borderId="21" xfId="64" applyNumberFormat="1" applyFont="1" applyFill="1" applyBorder="1" applyAlignment="1">
      <alignment horizontal="center" vertical="center" wrapText="1"/>
      <protection/>
    </xf>
    <xf numFmtId="180" fontId="57" fillId="0" borderId="22" xfId="64" applyNumberFormat="1" applyFont="1" applyFill="1" applyBorder="1" applyAlignment="1">
      <alignment horizontal="center" vertical="center" wrapText="1"/>
      <protection/>
    </xf>
    <xf numFmtId="180" fontId="3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</cellXfs>
  <cellStyles count="53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  <cellStyle name="Normal 16" xfId="63"/>
    <cellStyle name="Separador de milhares 142" xfId="64"/>
    <cellStyle name="Vírgula 5" xfId="65"/>
    <cellStyle name="Normal 2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104775</xdr:rowOff>
    </xdr:from>
    <xdr:to>
      <xdr:col>8</xdr:col>
      <xdr:colOff>914400</xdr:colOff>
      <xdr:row>2</xdr:row>
      <xdr:rowOff>847725</xdr:rowOff>
    </xdr:to>
    <xdr:pic>
      <xdr:nvPicPr>
        <xdr:cNvPr id="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5275"/>
          <a:ext cx="12992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123825</xdr:rowOff>
    </xdr:from>
    <xdr:to>
      <xdr:col>4</xdr:col>
      <xdr:colOff>1409700</xdr:colOff>
      <xdr:row>1</xdr:row>
      <xdr:rowOff>809625</xdr:rowOff>
    </xdr:to>
    <xdr:pic>
      <xdr:nvPicPr>
        <xdr:cNvPr id="1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9410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85" zoomScaleNormal="85" zoomScaleSheetLayoutView="100" workbookViewId="0" topLeftCell="A3">
      <selection activeCell="A30" sqref="A30:K30"/>
    </sheetView>
  </sheetViews>
  <sheetFormatPr defaultColWidth="9.140625" defaultRowHeight="12.75"/>
  <cols>
    <col min="1" max="1" width="10.8515625" style="0" customWidth="1"/>
    <col min="2" max="2" width="12.28125" style="0" customWidth="1"/>
    <col min="3" max="3" width="16.140625" style="0" customWidth="1"/>
    <col min="4" max="4" width="99.7109375" style="0" customWidth="1"/>
    <col min="5" max="5" width="12.140625" style="0" customWidth="1"/>
    <col min="6" max="6" width="16.8515625" style="0" customWidth="1"/>
    <col min="7" max="7" width="16.28125" style="0" customWidth="1"/>
    <col min="8" max="8" width="26.28125" style="0" customWidth="1"/>
    <col min="9" max="9" width="25.57421875" style="0" customWidth="1"/>
    <col min="10" max="10" width="23.28125" style="0" customWidth="1"/>
  </cols>
  <sheetData>
    <row r="1" spans="1:10" ht="1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23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84.7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1" ht="30" customHeight="1">
      <c r="A4" s="61" t="s">
        <v>0</v>
      </c>
      <c r="B4" s="62"/>
      <c r="C4" s="62"/>
      <c r="D4" s="62"/>
      <c r="E4" s="62"/>
      <c r="F4" s="62"/>
      <c r="G4" s="62"/>
      <c r="H4" s="62"/>
      <c r="I4" s="62"/>
      <c r="J4" s="118"/>
      <c r="K4" s="110"/>
    </row>
    <row r="5" spans="1:11" ht="17.25">
      <c r="A5" s="63"/>
      <c r="B5" s="63"/>
      <c r="C5" s="63"/>
      <c r="D5" s="64"/>
      <c r="E5" s="63"/>
      <c r="F5" s="65"/>
      <c r="G5" s="66"/>
      <c r="H5" s="66"/>
      <c r="I5" s="66"/>
      <c r="J5" s="119"/>
      <c r="K5" s="110"/>
    </row>
    <row r="6" spans="1:11" ht="16.5">
      <c r="A6" s="67" t="s">
        <v>1</v>
      </c>
      <c r="B6" s="67"/>
      <c r="C6" s="67"/>
      <c r="D6" s="67"/>
      <c r="E6" s="68"/>
      <c r="F6" s="69"/>
      <c r="G6" s="70"/>
      <c r="H6" s="70"/>
      <c r="I6" s="120" t="s">
        <v>2</v>
      </c>
      <c r="J6" s="121"/>
      <c r="K6" s="110"/>
    </row>
    <row r="7" spans="1:11" ht="16.5">
      <c r="A7" s="71" t="s">
        <v>3</v>
      </c>
      <c r="B7" s="71"/>
      <c r="C7" s="71"/>
      <c r="D7" s="71"/>
      <c r="E7" s="68"/>
      <c r="F7" s="69"/>
      <c r="G7" s="70"/>
      <c r="H7" s="70"/>
      <c r="I7" s="122"/>
      <c r="J7" s="123"/>
      <c r="K7" s="110"/>
    </row>
    <row r="8" spans="1:11" ht="16.5">
      <c r="A8" s="72"/>
      <c r="B8" s="73"/>
      <c r="C8" s="68"/>
      <c r="D8" s="63"/>
      <c r="E8" s="68"/>
      <c r="F8" s="74"/>
      <c r="G8" s="75"/>
      <c r="H8" s="75"/>
      <c r="I8" s="124" t="s">
        <v>4</v>
      </c>
      <c r="J8" s="125">
        <v>188</v>
      </c>
      <c r="K8" s="110"/>
    </row>
    <row r="9" spans="1:11" ht="16.5">
      <c r="A9" s="72"/>
      <c r="B9" s="73"/>
      <c r="C9" s="68"/>
      <c r="D9" s="63"/>
      <c r="E9" s="68"/>
      <c r="F9" s="74"/>
      <c r="G9" s="75"/>
      <c r="H9" s="75"/>
      <c r="I9" s="126" t="s">
        <v>5</v>
      </c>
      <c r="J9" s="127">
        <v>0.9778</v>
      </c>
      <c r="K9" s="110"/>
    </row>
    <row r="10" spans="1:11" ht="17.25">
      <c r="A10" s="72"/>
      <c r="B10" s="73"/>
      <c r="C10" s="68"/>
      <c r="D10" s="63"/>
      <c r="E10" s="68"/>
      <c r="F10" s="74"/>
      <c r="G10" s="75"/>
      <c r="H10" s="75"/>
      <c r="I10" s="128" t="s">
        <v>6</v>
      </c>
      <c r="J10" s="129">
        <v>0.2979</v>
      </c>
      <c r="K10" s="110"/>
    </row>
    <row r="11" spans="1:11" ht="49.5" customHeight="1">
      <c r="A11" s="76" t="s">
        <v>7</v>
      </c>
      <c r="B11" s="77" t="s">
        <v>8</v>
      </c>
      <c r="C11" s="77" t="s">
        <v>9</v>
      </c>
      <c r="D11" s="77" t="s">
        <v>10</v>
      </c>
      <c r="E11" s="77" t="s">
        <v>11</v>
      </c>
      <c r="F11" s="78" t="s">
        <v>12</v>
      </c>
      <c r="G11" s="78" t="s">
        <v>13</v>
      </c>
      <c r="H11" s="78" t="s">
        <v>14</v>
      </c>
      <c r="I11" s="78" t="s">
        <v>15</v>
      </c>
      <c r="J11" s="130" t="s">
        <v>16</v>
      </c>
      <c r="K11" s="110"/>
    </row>
    <row r="12" spans="1:11" s="57" customFormat="1" ht="19.5" customHeight="1">
      <c r="A12" s="79">
        <v>1</v>
      </c>
      <c r="B12" s="80" t="s">
        <v>17</v>
      </c>
      <c r="C12" s="81"/>
      <c r="D12" s="82"/>
      <c r="E12" s="83"/>
      <c r="F12" s="83"/>
      <c r="G12" s="83"/>
      <c r="H12" s="84">
        <f>SUM(H13:H13)</f>
        <v>438.57500000000005</v>
      </c>
      <c r="I12" s="83"/>
      <c r="J12" s="131">
        <f>SUM(J13:J13)</f>
        <v>569.2264925000001</v>
      </c>
      <c r="K12" s="132"/>
    </row>
    <row r="13" spans="1:11" s="57" customFormat="1" ht="19.5" customHeight="1">
      <c r="A13" s="85" t="s">
        <v>18</v>
      </c>
      <c r="B13" s="86" t="s">
        <v>19</v>
      </c>
      <c r="C13" s="87" t="s">
        <v>4</v>
      </c>
      <c r="D13" s="88" t="s">
        <v>20</v>
      </c>
      <c r="E13" s="89" t="s">
        <v>21</v>
      </c>
      <c r="F13" s="90">
        <v>2.5</v>
      </c>
      <c r="G13" s="91">
        <v>175.43</v>
      </c>
      <c r="H13" s="92">
        <f aca="true" t="shared" si="0" ref="H13:H23">F13*G13</f>
        <v>438.57500000000005</v>
      </c>
      <c r="I13" s="133">
        <f aca="true" t="shared" si="1" ref="I13:I23">G13*1.2979</f>
        <v>227.69059700000003</v>
      </c>
      <c r="J13" s="134">
        <f aca="true" t="shared" si="2" ref="J13:J23">F13*I13</f>
        <v>569.2264925000001</v>
      </c>
      <c r="K13" s="132"/>
    </row>
    <row r="14" spans="1:11" s="57" customFormat="1" ht="19.5" customHeight="1">
      <c r="A14" s="93">
        <v>2</v>
      </c>
      <c r="B14" s="80" t="s">
        <v>22</v>
      </c>
      <c r="C14" s="81"/>
      <c r="D14" s="82"/>
      <c r="E14" s="83"/>
      <c r="F14" s="83"/>
      <c r="G14" s="94"/>
      <c r="H14" s="84">
        <f>SUM(H15:H23)</f>
        <v>31256.5636</v>
      </c>
      <c r="I14" s="83"/>
      <c r="J14" s="131">
        <f>SUM(J15:J23)</f>
        <v>40567.89389643999</v>
      </c>
      <c r="K14" s="132"/>
    </row>
    <row r="15" spans="1:11" s="57" customFormat="1" ht="19.5" customHeight="1">
      <c r="A15" s="95" t="s">
        <v>23</v>
      </c>
      <c r="B15" s="96" t="s">
        <v>24</v>
      </c>
      <c r="C15" s="87" t="s">
        <v>4</v>
      </c>
      <c r="D15" s="97" t="s">
        <v>25</v>
      </c>
      <c r="E15" s="98" t="s">
        <v>26</v>
      </c>
      <c r="F15" s="99">
        <v>6.8</v>
      </c>
      <c r="G15" s="100">
        <v>10.3</v>
      </c>
      <c r="H15" s="92">
        <f t="shared" si="0"/>
        <v>70.04</v>
      </c>
      <c r="I15" s="133">
        <f t="shared" si="1"/>
        <v>13.368370000000002</v>
      </c>
      <c r="J15" s="134">
        <f t="shared" si="2"/>
        <v>90.90491600000001</v>
      </c>
      <c r="K15" s="132"/>
    </row>
    <row r="16" spans="1:11" s="57" customFormat="1" ht="19.5" customHeight="1">
      <c r="A16" s="95" t="s">
        <v>27</v>
      </c>
      <c r="B16" s="96" t="s">
        <v>28</v>
      </c>
      <c r="C16" s="87" t="s">
        <v>4</v>
      </c>
      <c r="D16" s="97" t="s">
        <v>29</v>
      </c>
      <c r="E16" s="98" t="s">
        <v>30</v>
      </c>
      <c r="F16" s="99">
        <f>6.8*2</f>
        <v>13.6</v>
      </c>
      <c r="G16" s="100">
        <v>26.83</v>
      </c>
      <c r="H16" s="92">
        <f t="shared" si="0"/>
        <v>364.888</v>
      </c>
      <c r="I16" s="133">
        <f t="shared" si="1"/>
        <v>34.822657</v>
      </c>
      <c r="J16" s="134">
        <f t="shared" si="2"/>
        <v>473.58813519999995</v>
      </c>
      <c r="K16" s="132"/>
    </row>
    <row r="17" spans="1:11" s="57" customFormat="1" ht="19.5" customHeight="1">
      <c r="A17" s="95" t="s">
        <v>31</v>
      </c>
      <c r="B17" s="96" t="s">
        <v>32</v>
      </c>
      <c r="C17" s="87" t="s">
        <v>4</v>
      </c>
      <c r="D17" s="97" t="s">
        <v>33</v>
      </c>
      <c r="E17" s="89" t="s">
        <v>21</v>
      </c>
      <c r="F17" s="99">
        <f>20.4*3*2.44</f>
        <v>149.32799999999997</v>
      </c>
      <c r="G17" s="100">
        <v>6.75</v>
      </c>
      <c r="H17" s="92">
        <f t="shared" si="0"/>
        <v>1007.9639999999998</v>
      </c>
      <c r="I17" s="133">
        <f t="shared" si="1"/>
        <v>8.760825</v>
      </c>
      <c r="J17" s="134">
        <f t="shared" si="2"/>
        <v>1308.2364756</v>
      </c>
      <c r="K17" s="132"/>
    </row>
    <row r="18" spans="1:11" s="57" customFormat="1" ht="17.25">
      <c r="A18" s="95" t="s">
        <v>34</v>
      </c>
      <c r="B18" s="96" t="s">
        <v>35</v>
      </c>
      <c r="C18" s="87" t="s">
        <v>4</v>
      </c>
      <c r="D18" s="101" t="s">
        <v>36</v>
      </c>
      <c r="E18" s="89" t="s">
        <v>21</v>
      </c>
      <c r="F18" s="99">
        <f>10*1.1*2.44</f>
        <v>26.84</v>
      </c>
      <c r="G18" s="100">
        <v>60.15</v>
      </c>
      <c r="H18" s="92">
        <f t="shared" si="0"/>
        <v>1614.426</v>
      </c>
      <c r="I18" s="133">
        <f t="shared" si="1"/>
        <v>78.068685</v>
      </c>
      <c r="J18" s="134">
        <f t="shared" si="2"/>
        <v>2095.3635054</v>
      </c>
      <c r="K18" s="132"/>
    </row>
    <row r="19" spans="1:11" s="57" customFormat="1" ht="16.5">
      <c r="A19" s="95" t="s">
        <v>37</v>
      </c>
      <c r="B19" s="96" t="s">
        <v>38</v>
      </c>
      <c r="C19" s="87" t="s">
        <v>4</v>
      </c>
      <c r="D19" s="101" t="s">
        <v>39</v>
      </c>
      <c r="E19" s="89" t="s">
        <v>21</v>
      </c>
      <c r="F19" s="99">
        <f>F17-F18</f>
        <v>122.48799999999997</v>
      </c>
      <c r="G19" s="100">
        <v>18.7</v>
      </c>
      <c r="H19" s="92">
        <f t="shared" si="0"/>
        <v>2290.5255999999995</v>
      </c>
      <c r="I19" s="133">
        <f t="shared" si="1"/>
        <v>24.27073</v>
      </c>
      <c r="J19" s="134">
        <f t="shared" si="2"/>
        <v>2972.8731762399993</v>
      </c>
      <c r="K19" s="132"/>
    </row>
    <row r="20" spans="1:11" s="57" customFormat="1" ht="19.5" customHeight="1">
      <c r="A20" s="95" t="s">
        <v>40</v>
      </c>
      <c r="B20" s="96" t="s">
        <v>41</v>
      </c>
      <c r="C20" s="87" t="s">
        <v>4</v>
      </c>
      <c r="D20" s="101" t="s">
        <v>42</v>
      </c>
      <c r="E20" s="98" t="s">
        <v>26</v>
      </c>
      <c r="F20" s="99">
        <f>20.4*3</f>
        <v>61.199999999999996</v>
      </c>
      <c r="G20" s="100">
        <v>3.88</v>
      </c>
      <c r="H20" s="92">
        <f t="shared" si="0"/>
        <v>237.456</v>
      </c>
      <c r="I20" s="133">
        <f t="shared" si="1"/>
        <v>5.035852</v>
      </c>
      <c r="J20" s="134">
        <f t="shared" si="2"/>
        <v>308.1941424</v>
      </c>
      <c r="K20" s="132"/>
    </row>
    <row r="21" spans="1:11" s="57" customFormat="1" ht="19.5" customHeight="1">
      <c r="A21" s="95" t="s">
        <v>43</v>
      </c>
      <c r="B21" s="96" t="s">
        <v>44</v>
      </c>
      <c r="C21" s="87" t="s">
        <v>4</v>
      </c>
      <c r="D21" s="97" t="s">
        <v>45</v>
      </c>
      <c r="E21" s="98" t="s">
        <v>26</v>
      </c>
      <c r="F21" s="99">
        <f>20.4*4</f>
        <v>81.6</v>
      </c>
      <c r="G21" s="100">
        <v>139.62</v>
      </c>
      <c r="H21" s="92">
        <f t="shared" si="0"/>
        <v>11392.992</v>
      </c>
      <c r="I21" s="133">
        <f t="shared" si="1"/>
        <v>181.21279800000002</v>
      </c>
      <c r="J21" s="134">
        <f t="shared" si="2"/>
        <v>14786.9643168</v>
      </c>
      <c r="K21" s="132"/>
    </row>
    <row r="22" spans="1:11" s="57" customFormat="1" ht="19.5" customHeight="1">
      <c r="A22" s="95" t="s">
        <v>46</v>
      </c>
      <c r="B22" s="96" t="s">
        <v>47</v>
      </c>
      <c r="C22" s="87" t="s">
        <v>4</v>
      </c>
      <c r="D22" s="97" t="s">
        <v>48</v>
      </c>
      <c r="E22" s="98" t="s">
        <v>26</v>
      </c>
      <c r="F22" s="99">
        <f>F20</f>
        <v>61.199999999999996</v>
      </c>
      <c r="G22" s="100">
        <v>229.66</v>
      </c>
      <c r="H22" s="92">
        <f t="shared" si="0"/>
        <v>14055.192</v>
      </c>
      <c r="I22" s="133">
        <f t="shared" si="1"/>
        <v>298.075714</v>
      </c>
      <c r="J22" s="134">
        <f t="shared" si="2"/>
        <v>18242.233696799998</v>
      </c>
      <c r="K22" s="132"/>
    </row>
    <row r="23" spans="1:11" s="57" customFormat="1" ht="19.5" customHeight="1">
      <c r="A23" s="95" t="s">
        <v>49</v>
      </c>
      <c r="B23" s="96" t="s">
        <v>50</v>
      </c>
      <c r="C23" s="87" t="s">
        <v>4</v>
      </c>
      <c r="D23" s="97" t="s">
        <v>51</v>
      </c>
      <c r="E23" s="98" t="s">
        <v>26</v>
      </c>
      <c r="F23" s="99">
        <v>22</v>
      </c>
      <c r="G23" s="100">
        <v>10.14</v>
      </c>
      <c r="H23" s="92">
        <f t="shared" si="0"/>
        <v>223.08</v>
      </c>
      <c r="I23" s="133">
        <f t="shared" si="1"/>
        <v>13.160706000000001</v>
      </c>
      <c r="J23" s="134">
        <f t="shared" si="2"/>
        <v>289.53553200000005</v>
      </c>
      <c r="K23" s="132"/>
    </row>
    <row r="24" spans="1:11" s="57" customFormat="1" ht="19.5" customHeight="1">
      <c r="A24" s="93">
        <v>3</v>
      </c>
      <c r="B24" s="80" t="s">
        <v>52</v>
      </c>
      <c r="C24" s="81"/>
      <c r="D24" s="82"/>
      <c r="E24" s="83"/>
      <c r="F24" s="83"/>
      <c r="G24" s="94"/>
      <c r="H24" s="84">
        <f>H25</f>
        <v>92.77</v>
      </c>
      <c r="I24" s="83"/>
      <c r="J24" s="131">
        <f>J25</f>
        <v>120.406183</v>
      </c>
      <c r="K24" s="132"/>
    </row>
    <row r="25" spans="1:11" s="57" customFormat="1" ht="33.75">
      <c r="A25" s="102" t="s">
        <v>53</v>
      </c>
      <c r="B25" s="103" t="s">
        <v>54</v>
      </c>
      <c r="C25" s="104" t="s">
        <v>4</v>
      </c>
      <c r="D25" s="105" t="s">
        <v>55</v>
      </c>
      <c r="E25" s="106" t="s">
        <v>56</v>
      </c>
      <c r="F25" s="107">
        <v>1</v>
      </c>
      <c r="G25" s="108">
        <v>92.77</v>
      </c>
      <c r="H25" s="109">
        <f>F25*G25</f>
        <v>92.77</v>
      </c>
      <c r="I25" s="135">
        <f>G25*1.2979</f>
        <v>120.406183</v>
      </c>
      <c r="J25" s="136">
        <f>F25*I25</f>
        <v>120.406183</v>
      </c>
      <c r="K25" s="132"/>
    </row>
    <row r="26" spans="1:11" ht="16.5">
      <c r="A26" s="110"/>
      <c r="B26" s="111"/>
      <c r="C26" s="111"/>
      <c r="D26" s="111"/>
      <c r="E26" s="112" t="s">
        <v>57</v>
      </c>
      <c r="F26" s="113"/>
      <c r="G26" s="113"/>
      <c r="H26" s="113"/>
      <c r="I26" s="113"/>
      <c r="J26" s="137">
        <f>H12+H14+H24</f>
        <v>31787.908600000002</v>
      </c>
      <c r="K26" s="110"/>
    </row>
    <row r="27" spans="1:11" ht="17.25">
      <c r="A27" s="110"/>
      <c r="B27" s="111"/>
      <c r="C27" s="111"/>
      <c r="D27" s="111"/>
      <c r="E27" s="114" t="s">
        <v>58</v>
      </c>
      <c r="F27" s="115"/>
      <c r="G27" s="115"/>
      <c r="H27" s="115"/>
      <c r="I27" s="138"/>
      <c r="J27" s="139">
        <f>J12+J14+J24</f>
        <v>41257.52657193999</v>
      </c>
      <c r="K27" s="110"/>
    </row>
    <row r="28" spans="1:11" ht="16.5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0"/>
    </row>
    <row r="29" spans="1:11" ht="16.5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0"/>
    </row>
    <row r="30" spans="1:11" ht="16.5">
      <c r="A30" s="116" t="s">
        <v>59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6.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40"/>
    </row>
    <row r="32" spans="1:11" ht="16.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40"/>
    </row>
    <row r="33" spans="1:11" ht="16.5">
      <c r="A33" s="110"/>
      <c r="B33" s="111"/>
      <c r="C33" s="117"/>
      <c r="D33" s="117"/>
      <c r="E33" s="117"/>
      <c r="F33" s="117"/>
      <c r="G33" s="117"/>
      <c r="H33" s="117"/>
      <c r="I33" s="117"/>
      <c r="J33" s="111"/>
      <c r="K33" s="140"/>
    </row>
    <row r="34" spans="1:11" ht="16.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6.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ht="16.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ht="16.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ht="16.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6.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ht="16.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6.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</sheetData>
  <sheetProtection/>
  <mergeCells count="13">
    <mergeCell ref="A1:J1"/>
    <mergeCell ref="A2:J2"/>
    <mergeCell ref="A3:J3"/>
    <mergeCell ref="A4:J4"/>
    <mergeCell ref="A6:D6"/>
    <mergeCell ref="A7:D7"/>
    <mergeCell ref="B12:D12"/>
    <mergeCell ref="B14:D14"/>
    <mergeCell ref="B24:D24"/>
    <mergeCell ref="E26:I26"/>
    <mergeCell ref="E27:I27"/>
    <mergeCell ref="A30:K30"/>
    <mergeCell ref="I6:J7"/>
  </mergeCells>
  <printOptions horizontalCentered="1"/>
  <pageMargins left="0.5902777777777778" right="0.19652777777777777" top="1" bottom="1" header="0.5" footer="0.5"/>
  <pageSetup fitToHeight="1" fitToWidth="1" horizontalDpi="600" verticalDpi="600" orientation="landscape" paperSize="9" scale="52"/>
  <ignoredErrors>
    <ignoredError sqref="J14 J24 F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6">
      <selection activeCell="G9" sqref="G9"/>
    </sheetView>
  </sheetViews>
  <sheetFormatPr defaultColWidth="9.140625" defaultRowHeight="12.75"/>
  <cols>
    <col min="2" max="2" width="62.57421875" style="0" customWidth="1"/>
    <col min="3" max="3" width="24.8515625" style="0" customWidth="1"/>
    <col min="4" max="4" width="25.7109375" style="0" customWidth="1"/>
    <col min="5" max="5" width="25.421875" style="0" customWidth="1"/>
  </cols>
  <sheetData>
    <row r="1" spans="1:5" ht="15">
      <c r="A1" s="1"/>
      <c r="B1" s="1"/>
      <c r="C1" s="1"/>
      <c r="D1" s="1"/>
      <c r="E1" s="1"/>
    </row>
    <row r="2" spans="1:5" ht="78" customHeight="1">
      <c r="A2" s="1"/>
      <c r="B2" s="1"/>
      <c r="C2" s="1"/>
      <c r="D2" s="1"/>
      <c r="E2" s="1"/>
    </row>
    <row r="3" spans="1:5" ht="17.25">
      <c r="A3" s="2" t="s">
        <v>60</v>
      </c>
      <c r="B3" s="3"/>
      <c r="C3" s="3"/>
      <c r="D3" s="3"/>
      <c r="E3" s="3"/>
    </row>
    <row r="4" spans="1:5" ht="22.5" customHeight="1">
      <c r="A4" s="4"/>
      <c r="B4" s="4"/>
      <c r="C4" s="4"/>
      <c r="D4" s="4"/>
      <c r="E4" s="4"/>
    </row>
    <row r="5" spans="1:5" ht="31.5" customHeight="1">
      <c r="A5" s="5" t="s">
        <v>61</v>
      </c>
      <c r="B5" s="6"/>
      <c r="C5" s="6"/>
      <c r="D5" s="6"/>
      <c r="E5" s="6"/>
    </row>
    <row r="6" spans="1:5" ht="24" customHeight="1">
      <c r="A6" s="7" t="s">
        <v>3</v>
      </c>
      <c r="B6" s="7"/>
      <c r="C6" s="7"/>
      <c r="D6" s="7"/>
      <c r="E6" s="7"/>
    </row>
    <row r="7" spans="1:5" ht="39" customHeight="1">
      <c r="A7" s="8"/>
      <c r="B7" s="8"/>
      <c r="C7" s="8"/>
      <c r="D7" s="8"/>
      <c r="E7" s="8"/>
    </row>
    <row r="8" spans="1:5" ht="17.25">
      <c r="A8" s="9"/>
      <c r="B8" s="9"/>
      <c r="C8" s="9"/>
      <c r="D8" s="10" t="s">
        <v>62</v>
      </c>
      <c r="E8" s="11"/>
    </row>
    <row r="9" spans="1:5" ht="17.25">
      <c r="A9" s="12" t="s">
        <v>7</v>
      </c>
      <c r="B9" s="13" t="s">
        <v>63</v>
      </c>
      <c r="C9" s="13" t="s">
        <v>64</v>
      </c>
      <c r="D9" s="14" t="s">
        <v>65</v>
      </c>
      <c r="E9" s="15" t="s">
        <v>66</v>
      </c>
    </row>
    <row r="10" spans="1:5" ht="16.5">
      <c r="A10" s="16">
        <v>1</v>
      </c>
      <c r="B10" s="17" t="str">
        <f>'PO 01'!B12</f>
        <v>SERVIÇOS PRELIMINARES</v>
      </c>
      <c r="C10" s="18">
        <f>'PO 01'!J12</f>
        <v>569.2264925000001</v>
      </c>
      <c r="D10" s="19">
        <f>C10</f>
        <v>569.2264925000001</v>
      </c>
      <c r="E10" s="20"/>
    </row>
    <row r="11" spans="1:5" ht="17.25">
      <c r="A11" s="21"/>
      <c r="B11" s="22" t="s">
        <v>67</v>
      </c>
      <c r="C11" s="23">
        <f>C10/C17</f>
        <v>0.013796912704096555</v>
      </c>
      <c r="D11" s="24">
        <f>D10/C10</f>
        <v>1</v>
      </c>
      <c r="E11" s="25"/>
    </row>
    <row r="12" spans="1:5" ht="16.5">
      <c r="A12" s="16">
        <v>2</v>
      </c>
      <c r="B12" s="26" t="str">
        <f>'PO 01'!B14</f>
        <v>EXECUÇÃO DOS SERVIÇOS</v>
      </c>
      <c r="C12" s="18">
        <f>'PO 01'!J14</f>
        <v>40567.89389643999</v>
      </c>
      <c r="D12" s="27">
        <f>C12/2</f>
        <v>20283.946948219997</v>
      </c>
      <c r="E12" s="28">
        <f>C12/2</f>
        <v>20283.946948219997</v>
      </c>
    </row>
    <row r="13" spans="1:5" ht="17.25">
      <c r="A13" s="21"/>
      <c r="B13" s="22" t="s">
        <v>67</v>
      </c>
      <c r="C13" s="23">
        <f>C12/C17</f>
        <v>0.9832846820252906</v>
      </c>
      <c r="D13" s="24">
        <f>D12/C12</f>
        <v>0.5</v>
      </c>
      <c r="E13" s="25">
        <f>E12/C12</f>
        <v>0.5</v>
      </c>
    </row>
    <row r="14" spans="1:5" ht="16.5">
      <c r="A14" s="16">
        <v>3</v>
      </c>
      <c r="B14" s="17" t="str">
        <f>'PO 01'!B24</f>
        <v>SERVIÇOS FINAIS</v>
      </c>
      <c r="C14" s="29">
        <f>'PO 01'!J24</f>
        <v>120.406183</v>
      </c>
      <c r="D14" s="18"/>
      <c r="E14" s="28">
        <f>C14</f>
        <v>120.406183</v>
      </c>
    </row>
    <row r="15" spans="1:5" ht="17.25">
      <c r="A15" s="21"/>
      <c r="B15" s="22" t="s">
        <v>67</v>
      </c>
      <c r="C15" s="23">
        <f>C14/C17</f>
        <v>0.0029184052706128652</v>
      </c>
      <c r="D15" s="30"/>
      <c r="E15" s="25">
        <f>E14/C14</f>
        <v>1</v>
      </c>
    </row>
    <row r="16" spans="1:5" ht="7.5" customHeight="1">
      <c r="A16" s="31"/>
      <c r="B16" s="9"/>
      <c r="C16" s="9"/>
      <c r="D16" s="32"/>
      <c r="E16" s="32"/>
    </row>
    <row r="17" spans="1:5" ht="17.25">
      <c r="A17" s="9"/>
      <c r="B17" s="33" t="s">
        <v>68</v>
      </c>
      <c r="C17" s="34">
        <f>C10+C12+C14</f>
        <v>41257.52657193999</v>
      </c>
      <c r="D17" s="35"/>
      <c r="E17" s="35"/>
    </row>
    <row r="18" spans="1:5" ht="6" customHeight="1">
      <c r="A18" s="32"/>
      <c r="B18" s="36"/>
      <c r="C18" s="37"/>
      <c r="D18" s="35"/>
      <c r="E18" s="35"/>
    </row>
    <row r="19" spans="1:5" ht="16.5">
      <c r="A19" s="9"/>
      <c r="B19" s="38" t="s">
        <v>69</v>
      </c>
      <c r="C19" s="39"/>
      <c r="D19" s="40">
        <f>D10+D12</f>
        <v>20853.17344072</v>
      </c>
      <c r="E19" s="40">
        <f>E12+E14</f>
        <v>20404.353131219996</v>
      </c>
    </row>
    <row r="20" spans="1:5" ht="16.5">
      <c r="A20" s="9"/>
      <c r="B20" s="41" t="s">
        <v>70</v>
      </c>
      <c r="C20" s="42"/>
      <c r="D20" s="43">
        <f>D19/C17</f>
        <v>0.5054392537167419</v>
      </c>
      <c r="E20" s="43">
        <f>E19/C17</f>
        <v>0.4945607462832582</v>
      </c>
    </row>
    <row r="21" spans="1:5" ht="16.5">
      <c r="A21" s="9"/>
      <c r="B21" s="41" t="s">
        <v>71</v>
      </c>
      <c r="C21" s="42"/>
      <c r="D21" s="44">
        <f>D19</f>
        <v>20853.17344072</v>
      </c>
      <c r="E21" s="44">
        <f>E19+D21</f>
        <v>41257.52657193999</v>
      </c>
    </row>
    <row r="22" spans="1:5" ht="17.25">
      <c r="A22" s="9"/>
      <c r="B22" s="45" t="s">
        <v>72</v>
      </c>
      <c r="C22" s="46"/>
      <c r="D22" s="47">
        <f>D21/C17</f>
        <v>0.5054392537167419</v>
      </c>
      <c r="E22" s="47">
        <f>E20+D22</f>
        <v>1</v>
      </c>
    </row>
    <row r="23" spans="1:5" ht="16.5">
      <c r="A23" s="48"/>
      <c r="B23" s="48"/>
      <c r="C23" s="49"/>
      <c r="D23" s="50"/>
      <c r="E23" s="50"/>
    </row>
    <row r="24" spans="1:5" ht="27" customHeight="1">
      <c r="A24" s="51" t="s">
        <v>73</v>
      </c>
      <c r="B24" s="52"/>
      <c r="C24" s="52"/>
      <c r="D24" s="52"/>
      <c r="E24" s="52"/>
    </row>
    <row r="25" spans="1:5" ht="16.5">
      <c r="A25" s="53"/>
      <c r="B25" s="53"/>
      <c r="C25" s="53"/>
      <c r="D25" s="53"/>
      <c r="E25" s="53"/>
    </row>
    <row r="26" spans="1:5" ht="3.75" customHeight="1">
      <c r="A26" s="54"/>
      <c r="B26" s="54"/>
      <c r="C26" s="54"/>
      <c r="D26" s="54"/>
      <c r="E26" s="54"/>
    </row>
    <row r="27" spans="1:5" ht="16.5">
      <c r="A27" s="55" t="s">
        <v>74</v>
      </c>
      <c r="B27" s="55"/>
      <c r="C27" s="55"/>
      <c r="D27" s="55"/>
      <c r="E27" s="55"/>
    </row>
    <row r="28" spans="1:5" ht="16.5">
      <c r="A28" s="54"/>
      <c r="B28" s="56"/>
      <c r="C28" s="56"/>
      <c r="D28" s="56"/>
      <c r="E28" s="56"/>
    </row>
  </sheetData>
  <sheetProtection/>
  <mergeCells count="10">
    <mergeCell ref="A3:E3"/>
    <mergeCell ref="A5:E5"/>
    <mergeCell ref="A6:E6"/>
    <mergeCell ref="D8:E8"/>
    <mergeCell ref="B19:C19"/>
    <mergeCell ref="B20:C20"/>
    <mergeCell ref="B21:C21"/>
    <mergeCell ref="B22:C22"/>
    <mergeCell ref="A24:E24"/>
    <mergeCell ref="A27:E27"/>
  </mergeCells>
  <printOptions horizontalCentered="1"/>
  <pageMargins left="0.39305555555555555" right="0.39305555555555555" top="0.39305555555555555" bottom="0.39305555555555555" header="0.5" footer="0.5"/>
  <pageSetup horizontalDpi="600" verticalDpi="600" orientation="landscape" paperSize="9" scale="75"/>
  <ignoredErrors>
    <ignoredError sqref="D12:E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Soiurb</cp:lastModifiedBy>
  <cp:lastPrinted>2022-12-28T14:03:47Z</cp:lastPrinted>
  <dcterms:created xsi:type="dcterms:W3CDTF">2005-11-10T16:03:24Z</dcterms:created>
  <dcterms:modified xsi:type="dcterms:W3CDTF">2023-08-17T19:50:49Z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57A00B9247AE46E3BF7A7385851B91CE</vt:lpwstr>
  </property>
  <property fmtid="{D5CDD505-2E9C-101B-9397-08002B2CF9AE}" pid="4" name="KSOProductBuildV">
    <vt:lpwstr>1046-11.2.0.11380</vt:lpwstr>
  </property>
</Properties>
</file>