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artilhada\Licitações 2023\Certames\Tomada de Preços\TP 13-2023 (7520-2023) - Guarda-Corpo e Corrimão Escolas Ap. Maria e Teresinha Yasuda\"/>
    </mc:Choice>
  </mc:AlternateContent>
  <bookViews>
    <workbookView xWindow="0" yWindow="0" windowWidth="20490" windowHeight="8445" tabRatio="500"/>
  </bookViews>
  <sheets>
    <sheet name="Plan1" sheetId="1" r:id="rId1"/>
    <sheet name="MEM. CALCULO" sheetId="2" r:id="rId2"/>
    <sheet name="Composição" sheetId="3" r:id="rId3"/>
    <sheet name="Composição2" sheetId="4" r:id="rId4"/>
    <sheet name="Cronograma" sheetId="5" r:id="rId5"/>
  </sheets>
  <definedNames>
    <definedName name="_xlnm.Print_Area" localSheetId="2">Composição!$A$1:$G$16</definedName>
    <definedName name="_xlnm.Print_Area" localSheetId="3">Composição2!$A$1:$G$34</definedName>
    <definedName name="_xlnm.Print_Area" localSheetId="4">Cronograma!$A$1:$G$27</definedName>
    <definedName name="_xlnm.Print_Area" localSheetId="0">Plan1!$A$1:$J$56</definedName>
    <definedName name="Print_Area_0" localSheetId="0">Plan1!$A$9:$J$36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6" i="5" l="1"/>
  <c r="B14" i="5"/>
  <c r="B12" i="5"/>
  <c r="E32" i="4"/>
  <c r="E28" i="4"/>
  <c r="E18" i="4" s="1"/>
  <c r="G18" i="4" s="1"/>
  <c r="F18" i="4"/>
  <c r="E14" i="3"/>
  <c r="G14" i="3" s="1"/>
  <c r="G15" i="3" s="1"/>
  <c r="E13" i="3"/>
  <c r="G13" i="3" s="1"/>
  <c r="K75" i="2"/>
  <c r="K76" i="2" s="1"/>
  <c r="K72" i="2"/>
  <c r="K73" i="2" s="1"/>
  <c r="K70" i="2"/>
  <c r="F49" i="1" s="1"/>
  <c r="D68" i="2"/>
  <c r="J67" i="2"/>
  <c r="K67" i="2" s="1"/>
  <c r="K68" i="2" s="1"/>
  <c r="F48" i="1" s="1"/>
  <c r="K65" i="2"/>
  <c r="F47" i="1" s="1"/>
  <c r="K64" i="2"/>
  <c r="K60" i="2"/>
  <c r="K59" i="2"/>
  <c r="K61" i="2" s="1"/>
  <c r="F45" i="1" s="1"/>
  <c r="K56" i="2"/>
  <c r="K57" i="2" s="1"/>
  <c r="F44" i="1" s="1"/>
  <c r="K53" i="2"/>
  <c r="K54" i="2" s="1"/>
  <c r="F43" i="1" s="1"/>
  <c r="K50" i="2"/>
  <c r="K51" i="2" s="1"/>
  <c r="F42" i="1" s="1"/>
  <c r="K47" i="2"/>
  <c r="K48" i="2" s="1"/>
  <c r="K44" i="2"/>
  <c r="K45" i="2" s="1"/>
  <c r="K39" i="2"/>
  <c r="K40" i="2" s="1"/>
  <c r="J36" i="2"/>
  <c r="K36" i="2" s="1"/>
  <c r="K37" i="2" s="1"/>
  <c r="F34" i="1" s="1"/>
  <c r="K34" i="2"/>
  <c r="K33" i="2"/>
  <c r="D31" i="2"/>
  <c r="J30" i="2" s="1"/>
  <c r="K30" i="2" s="1"/>
  <c r="K31" i="2" s="1"/>
  <c r="F32" i="1" s="1"/>
  <c r="D28" i="2"/>
  <c r="J27" i="2" s="1"/>
  <c r="K27" i="2" s="1"/>
  <c r="K28" i="2" s="1"/>
  <c r="F31" i="1" s="1"/>
  <c r="K24" i="2"/>
  <c r="K25" i="2" s="1"/>
  <c r="F30" i="1" s="1"/>
  <c r="J20" i="2"/>
  <c r="K20" i="2" s="1"/>
  <c r="J19" i="2"/>
  <c r="K19" i="2" s="1"/>
  <c r="K21" i="2" s="1"/>
  <c r="F28" i="1" s="1"/>
  <c r="J16" i="2"/>
  <c r="K16" i="2" s="1"/>
  <c r="K17" i="2" s="1"/>
  <c r="F27" i="1" s="1"/>
  <c r="J13" i="2"/>
  <c r="K13" i="2" s="1"/>
  <c r="K14" i="2" s="1"/>
  <c r="F26" i="1" s="1"/>
  <c r="K10" i="2"/>
  <c r="K11" i="2" s="1"/>
  <c r="F25" i="1" s="1"/>
  <c r="J10" i="2"/>
  <c r="K7" i="2"/>
  <c r="K8" i="2" s="1"/>
  <c r="K5" i="2"/>
  <c r="F24" i="1" s="1"/>
  <c r="K4" i="2"/>
  <c r="I51" i="1"/>
  <c r="I50" i="1"/>
  <c r="I49" i="1"/>
  <c r="I48" i="1"/>
  <c r="I45" i="1"/>
  <c r="I44" i="1"/>
  <c r="I43" i="1"/>
  <c r="I42" i="1"/>
  <c r="I41" i="1"/>
  <c r="I35" i="1"/>
  <c r="I34" i="1"/>
  <c r="I33" i="1"/>
  <c r="F33" i="1"/>
  <c r="J33" i="1" s="1"/>
  <c r="I32" i="1"/>
  <c r="I31" i="1"/>
  <c r="I28" i="1"/>
  <c r="I27" i="1"/>
  <c r="I26" i="1"/>
  <c r="I25" i="1"/>
  <c r="I24" i="1"/>
  <c r="H27" i="1" l="1"/>
  <c r="J27" i="1"/>
  <c r="J31" i="1"/>
  <c r="H31" i="1"/>
  <c r="J34" i="1"/>
  <c r="H34" i="1"/>
  <c r="F35" i="1"/>
  <c r="J42" i="1"/>
  <c r="H42" i="1"/>
  <c r="H28" i="1"/>
  <c r="J28" i="1"/>
  <c r="J32" i="1"/>
  <c r="H32" i="1"/>
  <c r="J43" i="1"/>
  <c r="H43" i="1"/>
  <c r="J49" i="1"/>
  <c r="H49" i="1"/>
  <c r="J20" i="1"/>
  <c r="J19" i="1" s="1"/>
  <c r="H20" i="1"/>
  <c r="H25" i="1"/>
  <c r="J25" i="1"/>
  <c r="J44" i="1"/>
  <c r="H44" i="1"/>
  <c r="F51" i="1"/>
  <c r="F50" i="1"/>
  <c r="H24" i="1"/>
  <c r="H23" i="1" s="1"/>
  <c r="F41" i="1"/>
  <c r="J24" i="1"/>
  <c r="H26" i="1"/>
  <c r="J26" i="1"/>
  <c r="J45" i="1"/>
  <c r="H45" i="1"/>
  <c r="J48" i="1"/>
  <c r="H48" i="1"/>
  <c r="G47" i="1"/>
  <c r="I47" i="1" s="1"/>
  <c r="J47" i="1" s="1"/>
  <c r="G30" i="1"/>
  <c r="I30" i="1" s="1"/>
  <c r="J30" i="1" s="1"/>
  <c r="H33" i="1"/>
  <c r="J50" i="1" l="1"/>
  <c r="J46" i="1" s="1"/>
  <c r="H50" i="1"/>
  <c r="G20" i="1"/>
  <c r="I20" i="1"/>
  <c r="H19" i="1"/>
  <c r="J35" i="1"/>
  <c r="J29" i="1" s="1"/>
  <c r="C16" i="5" s="1"/>
  <c r="H35" i="1"/>
  <c r="J23" i="1"/>
  <c r="J51" i="1"/>
  <c r="H51" i="1"/>
  <c r="C12" i="5"/>
  <c r="H30" i="1"/>
  <c r="H29" i="1" s="1"/>
  <c r="H36" i="1" s="1"/>
  <c r="J41" i="1"/>
  <c r="J40" i="1" s="1"/>
  <c r="H41" i="1"/>
  <c r="H40" i="1" s="1"/>
  <c r="H47" i="1"/>
  <c r="H46" i="1" s="1"/>
  <c r="E16" i="5" l="1"/>
  <c r="E17" i="5" s="1"/>
  <c r="F16" i="5"/>
  <c r="F17" i="5" s="1"/>
  <c r="D16" i="5"/>
  <c r="D17" i="5" s="1"/>
  <c r="E12" i="5"/>
  <c r="D12" i="5"/>
  <c r="F12" i="5"/>
  <c r="C14" i="5"/>
  <c r="J36" i="1"/>
  <c r="J54" i="1" s="1"/>
  <c r="H52" i="1"/>
  <c r="H54" i="1" s="1"/>
  <c r="J52" i="1"/>
  <c r="D13" i="5" l="1"/>
  <c r="D14" i="5"/>
  <c r="D15" i="5" s="1"/>
  <c r="F21" i="5"/>
  <c r="F13" i="5"/>
  <c r="C19" i="5"/>
  <c r="C15" i="5" s="1"/>
  <c r="E13" i="5"/>
  <c r="E21" i="5"/>
  <c r="E22" i="5" s="1"/>
  <c r="C17" i="5" l="1"/>
  <c r="C13" i="5"/>
  <c r="D21" i="5"/>
  <c r="F22" i="5"/>
  <c r="D22" i="5" l="1"/>
  <c r="D24" i="5" s="1"/>
  <c r="E24" i="5" s="1"/>
  <c r="F24" i="5" s="1"/>
  <c r="D23" i="5"/>
  <c r="E23" i="5" s="1"/>
  <c r="F23" i="5" s="1"/>
</calcChain>
</file>

<file path=xl/sharedStrings.xml><?xml version="1.0" encoding="utf-8"?>
<sst xmlns="http://schemas.openxmlformats.org/spreadsheetml/2006/main" count="559" uniqueCount="150">
  <si>
    <t>PLANILHA ORÇAMENTÁRIA</t>
  </si>
  <si>
    <t>DATA-BASE: TABELAS DESONERADAS</t>
  </si>
  <si>
    <t>SINAPI</t>
  </si>
  <si>
    <t>DATA REF.TÉC: 18/05/2023</t>
  </si>
  <si>
    <t>ENCARGOS SOCIAIS DESONERADOS</t>
  </si>
  <si>
    <t>47,57%(MÊS)</t>
  </si>
  <si>
    <t>CDHU 189</t>
  </si>
  <si>
    <t>DATA BASE: FEV/23</t>
  </si>
  <si>
    <t>OBJETO: FORNECIMENTO E INSTALAÇÃO DE GUARDA-CORPO E CORRIMÃO DUPLO EM AÇO GALVANIZADO</t>
  </si>
  <si>
    <t>LEIS SOCIAIS:</t>
  </si>
  <si>
    <t>LOCAL: EMEI APARECIDA MARIA DA SILVA - R. CORONEL MORAES CUNHA, 1144 – CENTRO - PILAR DO SUL E EMEI “PROF.ª TEREZINHA MARIA PROENÇA YASUDA” -R. PRESB. JOVINO GOMES RIBEIRO, 197 – CENTRO – PILAR DO SUL</t>
  </si>
  <si>
    <t>FDE</t>
  </si>
  <si>
    <t>PROPRIETÁRIO: PREFEITURA MUNICIPAL DE PILAR DO SUL</t>
  </si>
  <si>
    <t>BDI</t>
  </si>
  <si>
    <t>ITEM</t>
  </si>
  <si>
    <t>CÓD</t>
  </si>
  <si>
    <t>FONTE</t>
  </si>
  <si>
    <t>DESCRIMINAÇÃO - MATERIAL E MÃO DE OBRA</t>
  </si>
  <si>
    <t>UND</t>
  </si>
  <si>
    <t>QUANT</t>
  </si>
  <si>
    <t>PREÇO UNIT.</t>
  </si>
  <si>
    <t>PREÇO TOTAL S/ BDI</t>
  </si>
  <si>
    <t>PREÇO UNIT. C/ BDI                                29,79%</t>
  </si>
  <si>
    <t>PREÇO TOTAL C/BDI</t>
  </si>
  <si>
    <t>ADMINISTRAÇÃO LOCAL</t>
  </si>
  <si>
    <t>1.1</t>
  </si>
  <si>
    <t>COMP.</t>
  </si>
  <si>
    <t>Administração local</t>
  </si>
  <si>
    <t>VB</t>
  </si>
  <si>
    <t>EMEI “PROFª APARECIDA MARIA DA SILVA’’</t>
  </si>
  <si>
    <t>SERVIÇOS PRELIMINARES</t>
  </si>
  <si>
    <t>2.1</t>
  </si>
  <si>
    <t>02.08.040</t>
  </si>
  <si>
    <t>CDHU</t>
  </si>
  <si>
    <t>Placa em lona com impressão digital e requadro em metalon</t>
  </si>
  <si>
    <t>M2</t>
  </si>
  <si>
    <t>2.3</t>
  </si>
  <si>
    <t>11.20.050</t>
  </si>
  <si>
    <t>Corte de junta de dilatação, com serra de disco diamantado para pisos</t>
  </si>
  <si>
    <t>M</t>
  </si>
  <si>
    <t>2.4</t>
  </si>
  <si>
    <t>03.01.020</t>
  </si>
  <si>
    <t>Demolição manual de concreto simples</t>
  </si>
  <si>
    <t>M3</t>
  </si>
  <si>
    <t>2.5</t>
  </si>
  <si>
    <t>06.01.020</t>
  </si>
  <si>
    <t>Escavação manual em solo de 1ª e 2ª categoria em campo aberto</t>
  </si>
  <si>
    <t>2.6</t>
  </si>
  <si>
    <t>05.07.050</t>
  </si>
  <si>
    <t>Remoção de entulho de obra com caçamba metálica - material volumoso e misturado por alvenaria, terra, madeira, papel, plástico e metal</t>
  </si>
  <si>
    <t>EXECUÇÃO DO GUARDA-CORPO E CORRIMÃOS DUPLOS</t>
  </si>
  <si>
    <t>3.1</t>
  </si>
  <si>
    <t>Guarda-corpo tubular com tela em aço galvanizado, diâmetro de 1 1/2´ - H=1,40 m</t>
  </si>
  <si>
    <t>3.2</t>
  </si>
  <si>
    <t>06.03.100</t>
  </si>
  <si>
    <t>CO-34 Corrimão duplo aço galvanizado com pintura esmalte</t>
  </si>
  <si>
    <t>3.3</t>
  </si>
  <si>
    <t>06.03.101</t>
  </si>
  <si>
    <t>CO-35 Corrimão duplo com montante vertical aço galvanizado com pintura esmalte</t>
  </si>
  <si>
    <t>3.4</t>
  </si>
  <si>
    <t>33.11.050</t>
  </si>
  <si>
    <t>Esmalte à base água em superfície metálica, inclusive preparo</t>
  </si>
  <si>
    <t>3.5</t>
  </si>
  <si>
    <t>11.03.090</t>
  </si>
  <si>
    <t>Concreto preparado no local, fck = 20 MPa</t>
  </si>
  <si>
    <t>3.6</t>
  </si>
  <si>
    <t>11.16.040</t>
  </si>
  <si>
    <t>Lançamento e adensamento de concreto ou massa em fundação</t>
  </si>
  <si>
    <t>TOTAL S/ BDI</t>
  </si>
  <si>
    <t>TOTAL C/ BDI</t>
  </si>
  <si>
    <t>EMEI “PROFª TEREZINHA MARIA PROENÇA YASUDA”</t>
  </si>
  <si>
    <t>1.3</t>
  </si>
  <si>
    <t>1.4</t>
  </si>
  <si>
    <t>1.5</t>
  </si>
  <si>
    <t>1.6</t>
  </si>
  <si>
    <t>2.7</t>
  </si>
  <si>
    <t>TOTAL</t>
  </si>
  <si>
    <r>
      <rPr>
        <sz val="13"/>
        <rFont val="Arial"/>
        <charset val="1"/>
      </rPr>
      <t xml:space="preserve">ETAPA 1 -  EMEI Aparecida Maria da Silva - </t>
    </r>
    <r>
      <rPr>
        <sz val="13"/>
        <color rgb="FF000000"/>
        <rFont val="Arial"/>
        <charset val="1"/>
      </rPr>
      <t>R. Coronel Moraes Cunha, 1144 – Centro - Pilar do Sul</t>
    </r>
  </si>
  <si>
    <t>QUANT.</t>
  </si>
  <si>
    <t>LARG.</t>
  </si>
  <si>
    <t>ALT.</t>
  </si>
  <si>
    <t>X</t>
  </si>
  <si>
    <t>Placa 1,20 x 2,40 cm</t>
  </si>
  <si>
    <t>&gt;&gt;</t>
  </si>
  <si>
    <t>1.2</t>
  </si>
  <si>
    <t>02.01.180</t>
  </si>
  <si>
    <t>Banheiro químico modelo Standard, com manutenção conforme exigências da CETESB</t>
  </si>
  <si>
    <t>UND X MÊS</t>
  </si>
  <si>
    <t>Corte para fazer demolição</t>
  </si>
  <si>
    <t>Demolição para embutir tubo de aço galvanizado</t>
  </si>
  <si>
    <t>Escavação para embutir tubo de aço galvanizado</t>
  </si>
  <si>
    <t>EXECUÇÃO DOS GUARDA-CORPOS E CORRIMÃOS DUPLOS</t>
  </si>
  <si>
    <t>24.03.040</t>
  </si>
  <si>
    <t xml:space="preserve">Brocas de 20cm a cada 1,20 m </t>
  </si>
  <si>
    <t>(2x1,10) + 2,30+ 2,80+4,80+10,30</t>
  </si>
  <si>
    <t>CO-34 CORRIMÃO DUPLO AÇO GALVANIZADO COM PINTURA ESMALTE.</t>
  </si>
  <si>
    <t>CO-35 CORRIMÃO DUPLO COM MONTANTE VERTICAL AÇO GALVANIZADO COM PINTURA ESMALTE</t>
  </si>
  <si>
    <t>Concreto para colocação dos tubos de aço galvanizado</t>
  </si>
  <si>
    <t>ETAPA 2 -  EMEI Terezinha</t>
  </si>
  <si>
    <t xml:space="preserve">Brocas de 20cm até a cada 1,00 m </t>
  </si>
  <si>
    <t>4+4</t>
  </si>
  <si>
    <t>4 corrimãos de 3,10m</t>
  </si>
  <si>
    <t>Dois guarda-corpos tubular com tela em aço galvanizado com 4m, diâmetro de 1 1/2´ - H=1,40 m</t>
  </si>
  <si>
    <t xml:space="preserve">Concreto para colocação dos tubos de aço galvanizado </t>
  </si>
  <si>
    <r>
      <rPr>
        <b/>
        <sz val="13"/>
        <rFont val="Arial"/>
        <charset val="1"/>
      </rPr>
      <t xml:space="preserve">OBJETO: </t>
    </r>
    <r>
      <rPr>
        <sz val="13"/>
        <rFont val="Arial"/>
        <charset val="1"/>
      </rPr>
      <t>FORNECIMENTO E INSTALAÇÃO DE GUARDA-CORPO E CORRIMÃO DUPLO EM AÇO GALVANIZADO</t>
    </r>
  </si>
  <si>
    <r>
      <rPr>
        <b/>
        <sz val="13"/>
        <rFont val="Arial"/>
        <charset val="1"/>
      </rPr>
      <t>LOCAL:</t>
    </r>
    <r>
      <rPr>
        <sz val="13"/>
        <rFont val="Arial"/>
        <charset val="1"/>
      </rPr>
      <t xml:space="preserve"> EMEI APARECIDA MARIA DA SILVA - R. CORONEL MORAES CUNHA, 1144 – CENTRO - PILAR DO SUL E EMEI “PROF.ª TEREZINHA MARIA PROENÇA YASUDA” -R. PRESB. JOVINO GOMES RIBEIRO, 197 – CENTRO – PILAR DO SUL</t>
    </r>
  </si>
  <si>
    <r>
      <rPr>
        <b/>
        <sz val="13"/>
        <rFont val="Arial"/>
        <charset val="1"/>
      </rPr>
      <t xml:space="preserve">PROPRIETÁRIO: </t>
    </r>
    <r>
      <rPr>
        <sz val="13"/>
        <rFont val="Arial"/>
        <charset val="1"/>
      </rPr>
      <t>PREFEITURA MUNICIPAL DE PILAR DO SUL</t>
    </r>
  </si>
  <si>
    <t>PLANILHA DE COMPOSIÇÃO - ADMINISTRAÇÃO LOCAL</t>
  </si>
  <si>
    <t>CÓD.</t>
  </si>
  <si>
    <t>EQUIPE TÉCNICA</t>
  </si>
  <si>
    <t>UND.</t>
  </si>
  <si>
    <t>SALÁRIO/HORA</t>
  </si>
  <si>
    <t>CUSTO TOTAL</t>
  </si>
  <si>
    <t>ENGENHEIRO CIVIL DE OBRA PLENO COM ENCARGOS COMPLEMENTARES</t>
  </si>
  <si>
    <t>H</t>
  </si>
  <si>
    <t>ENCARREGADO GERAL COM ENCARGOS COMPLEMENTARES</t>
  </si>
  <si>
    <t>Planilha de composição - Guarda-corpo tubular com tela em aço galvanizado</t>
  </si>
  <si>
    <t>Fonte</t>
  </si>
  <si>
    <t>Item</t>
  </si>
  <si>
    <t>Serviço</t>
  </si>
  <si>
    <t>Un</t>
  </si>
  <si>
    <t>Material</t>
  </si>
  <si>
    <t>Mão de Obra</t>
  </si>
  <si>
    <t>Custo Total</t>
  </si>
  <si>
    <t>Comp. 02</t>
  </si>
  <si>
    <t>Composição</t>
  </si>
  <si>
    <t>B.01.000.010139</t>
  </si>
  <si>
    <t>Pedreiro</t>
  </si>
  <si>
    <t>B.01.000.010146</t>
  </si>
  <si>
    <t>Servente</t>
  </si>
  <si>
    <t>H.04.000.031352</t>
  </si>
  <si>
    <t>Insumo</t>
  </si>
  <si>
    <t>Ins. 02</t>
  </si>
  <si>
    <t>Proporção</t>
  </si>
  <si>
    <t>Guarda-corpo tubular com tela em aço galvanizado, diâmetro de 1 1/2´ - H=1,10 m</t>
  </si>
  <si>
    <t>CRONOGRAMA FÍSICO-FINANCEIRO</t>
  </si>
  <si>
    <r>
      <rPr>
        <b/>
        <sz val="13"/>
        <rFont val="Arial"/>
        <charset val="1"/>
      </rPr>
      <t xml:space="preserve">LOCAL: </t>
    </r>
    <r>
      <rPr>
        <sz val="13"/>
        <rFont val="Arial"/>
        <charset val="1"/>
      </rPr>
      <t>EMEI APARECIDA MARIA DA SILVA - R. CORONEL MORAES CUNHA, 1144 – CENTRO - PILAR DO SUL E EMEI “PROF.ª TEREZINHA MARIA PROENÇA YASUDA” -R. PRESB. JOVINO GOMES RIBEIRO, 197 – CENTRO – PILAR DO SUL</t>
    </r>
  </si>
  <si>
    <t>PRAZO DA OBRA: 90 DIAS</t>
  </si>
  <si>
    <t>DESCRIMINAÇÃO</t>
  </si>
  <si>
    <t>ETAPA</t>
  </si>
  <si>
    <t>30 DIAS</t>
  </si>
  <si>
    <t>60 DIAS</t>
  </si>
  <si>
    <t>90 DIAS</t>
  </si>
  <si>
    <t>%</t>
  </si>
  <si>
    <t>RESUMO DO ORÇAMENTO</t>
  </si>
  <si>
    <t>TOTAL (R$)</t>
  </si>
  <si>
    <t>TOTAL (%)</t>
  </si>
  <si>
    <t>ACUMULADO (R$)</t>
  </si>
  <si>
    <t>ACUMULADO (%)</t>
  </si>
  <si>
    <t>OBS.: 1 - OS PRAZOS DAS ETAPAS SERÃO CONSIDERADOS A PARTIR DA DATA DA ASSINATURA DA ORDEM DE SERVIÇO INICIAL EMITIDA  PELA PREFEITURA.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</si>
</sst>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\-??_-;_-@_-"/>
    <numFmt numFmtId="165" formatCode="_(* #,##0.00_);_(* \(#,##0.00\);_(* \-??_);_(@_)"/>
    <numFmt numFmtId="166" formatCode="_-&quot;R$&quot;* #,##0.00_-;&quot;-R$&quot;* #,##0.00_-;_-&quot;R$&quot;* \-??_-;_-@_-"/>
    <numFmt numFmtId="167" formatCode="mm/yy"/>
    <numFmt numFmtId="168" formatCode="d/m/yyyy"/>
    <numFmt numFmtId="169" formatCode="[$R$-416]\ #,##0.00;[Red]\-[$R$-416]\ #,##0.00"/>
    <numFmt numFmtId="170" formatCode="&quot;R$ &quot;#,##0.00"/>
    <numFmt numFmtId="171" formatCode="&quot;R$ &quot;#,##0.00_);[Red]&quot;(R$ &quot;#,###.00\)"/>
    <numFmt numFmtId="172" formatCode="0.00_);[Red]\(0.00\)"/>
    <numFmt numFmtId="173" formatCode="0.0000"/>
    <numFmt numFmtId="174" formatCode="0.00_ "/>
  </numFmts>
  <fonts count="13">
    <font>
      <sz val="11"/>
      <color rgb="FF000000"/>
      <name val="Calibri"/>
      <charset val="1"/>
    </font>
    <font>
      <sz val="10"/>
      <name val="Arial"/>
      <charset val="1"/>
    </font>
    <font>
      <sz val="11"/>
      <color rgb="FF000000"/>
      <name val="Arial1"/>
      <charset val="1"/>
    </font>
    <font>
      <sz val="13"/>
      <color rgb="FF000000"/>
      <name val="Arial"/>
      <charset val="1"/>
    </font>
    <font>
      <b/>
      <sz val="13"/>
      <name val="Arial"/>
      <charset val="1"/>
    </font>
    <font>
      <b/>
      <sz val="13"/>
      <color rgb="FF000000"/>
      <name val="Arial"/>
      <charset val="1"/>
    </font>
    <font>
      <sz val="13"/>
      <name val="Arial"/>
      <charset val="1"/>
    </font>
    <font>
      <sz val="10"/>
      <name val="Arial"/>
      <charset val="134"/>
    </font>
    <font>
      <b/>
      <sz val="13"/>
      <color rgb="FFFF0000"/>
      <name val="Arial"/>
      <charset val="1"/>
    </font>
    <font>
      <sz val="13"/>
      <color rgb="FF000000"/>
      <name val="Calibri"/>
      <charset val="1"/>
    </font>
    <font>
      <sz val="13"/>
      <color rgb="FF000000"/>
      <name val="Arial"/>
      <charset val="134"/>
    </font>
    <font>
      <sz val="11"/>
      <name val="Calibri"/>
      <charset val="1"/>
    </font>
    <font>
      <sz val="11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D9D9D9"/>
        <bgColor rgb="FFCCCCCC"/>
      </patternFill>
    </fill>
    <fill>
      <patternFill patternType="solid">
        <fgColor rgb="FF808080"/>
        <bgColor rgb="FF666699"/>
      </patternFill>
    </fill>
    <fill>
      <patternFill patternType="solid">
        <fgColor rgb="FFC0C0C0"/>
        <bgColor rgb="FFBFBFBF"/>
      </patternFill>
    </fill>
    <fill>
      <patternFill patternType="solid">
        <fgColor rgb="FFB2B2B2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166" fontId="7" fillId="0" borderId="0" applyBorder="0" applyProtection="0"/>
    <xf numFmtId="9" fontId="12" fillId="0" borderId="0" applyBorder="0" applyProtection="0"/>
    <xf numFmtId="0" fontId="12" fillId="0" borderId="0"/>
    <xf numFmtId="0" fontId="1" fillId="0" borderId="0"/>
    <xf numFmtId="0" fontId="2" fillId="0" borderId="0"/>
    <xf numFmtId="0" fontId="12" fillId="0" borderId="0"/>
    <xf numFmtId="164" fontId="12" fillId="0" borderId="0" applyBorder="0" applyProtection="0"/>
    <xf numFmtId="165" fontId="12" fillId="0" borderId="0" applyBorder="0" applyProtection="0"/>
    <xf numFmtId="0" fontId="12" fillId="0" borderId="0"/>
  </cellStyleXfs>
  <cellXfs count="182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horizontal="left"/>
    </xf>
    <xf numFmtId="2" fontId="4" fillId="0" borderId="1" xfId="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2" fontId="6" fillId="0" borderId="1" xfId="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1" xfId="6" applyNumberFormat="1" applyFont="1" applyBorder="1" applyAlignment="1">
      <alignment horizontal="center" vertical="center" wrapText="1"/>
    </xf>
    <xf numFmtId="2" fontId="4" fillId="0" borderId="1" xfId="6" applyNumberFormat="1" applyFont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4" fillId="2" borderId="1" xfId="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49" fontId="6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/>
    </xf>
    <xf numFmtId="10" fontId="6" fillId="0" borderId="1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/>
    </xf>
    <xf numFmtId="167" fontId="6" fillId="0" borderId="1" xfId="1" applyNumberFormat="1" applyFont="1" applyBorder="1" applyAlignment="1" applyProtection="1">
      <alignment horizontal="center" vertical="center"/>
    </xf>
    <xf numFmtId="168" fontId="4" fillId="0" borderId="0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9" fontId="6" fillId="0" borderId="1" xfId="6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9" fontId="6" fillId="0" borderId="0" xfId="6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6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171" fontId="4" fillId="2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2" fontId="6" fillId="0" borderId="7" xfId="0" applyNumberFormat="1" applyFont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1" fontId="4" fillId="2" borderId="9" xfId="0" applyNumberFormat="1" applyFont="1" applyFill="1" applyBorder="1" applyAlignment="1">
      <alignment horizontal="center" vertical="center"/>
    </xf>
    <xf numFmtId="171" fontId="4" fillId="2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172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5" borderId="11" xfId="6" applyFont="1" applyFill="1" applyBorder="1" applyAlignment="1">
      <alignment horizontal="center" vertical="center"/>
    </xf>
    <xf numFmtId="172" fontId="5" fillId="5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center" vertical="center"/>
    </xf>
    <xf numFmtId="172" fontId="5" fillId="5" borderId="1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1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4" fillId="3" borderId="1" xfId="6" applyFont="1" applyFill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/>
    </xf>
    <xf numFmtId="0" fontId="4" fillId="0" borderId="0" xfId="6" applyFont="1" applyBorder="1" applyAlignment="1">
      <alignment vertical="center"/>
    </xf>
    <xf numFmtId="169" fontId="4" fillId="3" borderId="18" xfId="6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0" fontId="5" fillId="0" borderId="1" xfId="0" applyNumberFormat="1" applyFont="1" applyBorder="1" applyAlignment="1">
      <alignment horizontal="center" vertical="center"/>
    </xf>
    <xf numFmtId="170" fontId="5" fillId="0" borderId="1" xfId="2" applyNumberFormat="1" applyFont="1" applyBorder="1" applyAlignment="1" applyProtection="1">
      <alignment horizontal="center" vertical="center"/>
    </xf>
    <xf numFmtId="170" fontId="5" fillId="0" borderId="12" xfId="2" applyNumberFormat="1" applyFont="1" applyBorder="1" applyAlignment="1" applyProtection="1">
      <alignment horizontal="center" vertical="center"/>
    </xf>
    <xf numFmtId="10" fontId="3" fillId="0" borderId="1" xfId="2" applyNumberFormat="1" applyFont="1" applyBorder="1" applyAlignment="1" applyProtection="1">
      <alignment horizontal="center" vertical="center"/>
    </xf>
    <xf numFmtId="10" fontId="9" fillId="0" borderId="1" xfId="2" applyNumberFormat="1" applyFont="1" applyBorder="1" applyAlignment="1" applyProtection="1">
      <alignment horizontal="center" vertical="center"/>
    </xf>
    <xf numFmtId="10" fontId="3" fillId="0" borderId="12" xfId="2" applyNumberFormat="1" applyFont="1" applyBorder="1" applyAlignment="1" applyProtection="1">
      <alignment horizontal="center" vertical="center"/>
    </xf>
    <xf numFmtId="170" fontId="3" fillId="0" borderId="1" xfId="2" applyNumberFormat="1" applyFont="1" applyBorder="1" applyAlignment="1" applyProtection="1">
      <alignment horizontal="center" vertical="center"/>
    </xf>
    <xf numFmtId="170" fontId="3" fillId="0" borderId="12" xfId="2" applyNumberFormat="1" applyFont="1" applyBorder="1" applyAlignment="1" applyProtection="1">
      <alignment horizontal="center" vertical="center"/>
    </xf>
    <xf numFmtId="10" fontId="3" fillId="0" borderId="16" xfId="2" applyNumberFormat="1" applyFont="1" applyBorder="1" applyAlignment="1" applyProtection="1">
      <alignment horizontal="center" vertical="center"/>
    </xf>
    <xf numFmtId="10" fontId="3" fillId="0" borderId="17" xfId="2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171" fontId="5" fillId="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8" borderId="21" xfId="0" applyNumberFormat="1" applyFont="1" applyFill="1" applyBorder="1" applyAlignment="1">
      <alignment horizontal="center" vertical="center"/>
    </xf>
    <xf numFmtId="170" fontId="5" fillId="8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0" fontId="3" fillId="0" borderId="0" xfId="2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4" fillId="3" borderId="1" xfId="6" applyFont="1" applyFill="1" applyBorder="1" applyAlignment="1">
      <alignment horizontal="center" vertical="center" wrapText="1"/>
    </xf>
    <xf numFmtId="0" fontId="4" fillId="3" borderId="18" xfId="6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5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10">
    <cellStyle name="Ênfase6 9 2" xfId="9"/>
    <cellStyle name="Moeda" xfId="1" builtinId="4"/>
    <cellStyle name="Normal" xfId="0" builtinId="0"/>
    <cellStyle name="Normal 16" xfId="3"/>
    <cellStyle name="Normal 2" xfId="4"/>
    <cellStyle name="Normal 27" xfId="5"/>
    <cellStyle name="Porcentagem" xfId="2" builtinId="5"/>
    <cellStyle name="Separador de milhares 142" xfId="6"/>
    <cellStyle name="Vírgula 2" xfId="7"/>
    <cellStyle name="Vírgula 5 2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180360</xdr:colOff>
      <xdr:row>0</xdr:row>
      <xdr:rowOff>45000</xdr:rowOff>
    </xdr:from>
    <xdr:to>
      <xdr:col>7</xdr:col>
      <xdr:colOff>1258920</xdr:colOff>
      <xdr:row>5</xdr:row>
      <xdr:rowOff>43200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20" y="45000"/>
          <a:ext cx="12965040" cy="104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533520</xdr:colOff>
      <xdr:row>1</xdr:row>
      <xdr:rowOff>77400</xdr:rowOff>
    </xdr:from>
    <xdr:to>
      <xdr:col>6</xdr:col>
      <xdr:colOff>1013400</xdr:colOff>
      <xdr:row>3</xdr:row>
      <xdr:rowOff>495000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33520" y="267840"/>
          <a:ext cx="10891800" cy="798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1112040</xdr:colOff>
      <xdr:row>0</xdr:row>
      <xdr:rowOff>720</xdr:rowOff>
    </xdr:from>
    <xdr:to>
      <xdr:col>5</xdr:col>
      <xdr:colOff>155160</xdr:colOff>
      <xdr:row>4</xdr:row>
      <xdr:rowOff>68040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3320" y="720"/>
          <a:ext cx="10976040" cy="90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57240</xdr:rowOff>
    </xdr:from>
    <xdr:to>
      <xdr:col>5</xdr:col>
      <xdr:colOff>896760</xdr:colOff>
      <xdr:row>1</xdr:row>
      <xdr:rowOff>575640</xdr:rowOff>
    </xdr:to>
    <xdr:pic>
      <xdr:nvPicPr>
        <xdr:cNvPr id="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36640" y="57240"/>
          <a:ext cx="9109440" cy="7279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K62"/>
  <sheetViews>
    <sheetView tabSelected="1" topLeftCell="D41" zoomScale="70" zoomScaleNormal="70" workbookViewId="0">
      <selection activeCell="J46" sqref="J46"/>
    </sheetView>
  </sheetViews>
  <sheetFormatPr defaultRowHeight="16.5"/>
  <cols>
    <col min="1" max="1" width="8.7109375" style="15" customWidth="1"/>
    <col min="2" max="2" width="18.28515625" style="15" customWidth="1"/>
    <col min="3" max="3" width="12.28515625" style="15" customWidth="1"/>
    <col min="4" max="4" width="118" style="15" customWidth="1"/>
    <col min="5" max="5" width="15" style="15" customWidth="1"/>
    <col min="6" max="6" width="13.42578125" style="15" customWidth="1"/>
    <col min="7" max="7" width="22" style="15" customWidth="1"/>
    <col min="8" max="8" width="24.140625" style="15" customWidth="1"/>
    <col min="9" max="9" width="21.140625" style="15" customWidth="1"/>
    <col min="10" max="10" width="36.7109375" style="15" customWidth="1"/>
    <col min="11" max="1025" width="9" style="16" customWidth="1"/>
  </cols>
  <sheetData>
    <row r="7" spans="1:10" ht="42.95" customHeight="1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1.1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7.100000000000001" customHeight="1">
      <c r="A9" s="19"/>
      <c r="B9" s="19"/>
      <c r="C9" s="19"/>
      <c r="H9" s="13" t="s">
        <v>1</v>
      </c>
      <c r="I9" s="13"/>
      <c r="J9" s="13"/>
    </row>
    <row r="10" spans="1:10" ht="16.5" customHeight="1">
      <c r="E10" s="19"/>
      <c r="F10" s="19"/>
      <c r="G10" s="19"/>
      <c r="H10" s="12" t="s">
        <v>2</v>
      </c>
      <c r="I10" s="12"/>
      <c r="J10" s="20" t="s">
        <v>3</v>
      </c>
    </row>
    <row r="11" spans="1:10" ht="17.100000000000001" customHeight="1">
      <c r="E11" s="19"/>
      <c r="F11" s="19"/>
      <c r="G11" s="19"/>
      <c r="H11" s="11" t="s">
        <v>4</v>
      </c>
      <c r="I11" s="11"/>
      <c r="J11" s="20" t="s">
        <v>5</v>
      </c>
    </row>
    <row r="12" spans="1:10" ht="17.100000000000001" customHeight="1">
      <c r="A12" s="10"/>
      <c r="B12" s="10"/>
      <c r="C12" s="10"/>
      <c r="D12" s="10"/>
      <c r="E12" s="19"/>
      <c r="F12" s="19"/>
      <c r="G12" s="19"/>
      <c r="H12" s="12" t="s">
        <v>6</v>
      </c>
      <c r="I12" s="12"/>
      <c r="J12" s="22" t="s">
        <v>7</v>
      </c>
    </row>
    <row r="13" spans="1:10" ht="17.100000000000001" customHeight="1">
      <c r="A13" s="21" t="s">
        <v>8</v>
      </c>
      <c r="B13" s="23"/>
      <c r="C13" s="23"/>
      <c r="D13" s="23"/>
      <c r="H13" s="9" t="s">
        <v>9</v>
      </c>
      <c r="I13" s="9"/>
      <c r="J13" s="24">
        <v>0.9778</v>
      </c>
    </row>
    <row r="14" spans="1:10" ht="17.100000000000001" customHeight="1">
      <c r="A14" s="8" t="s">
        <v>10</v>
      </c>
      <c r="B14" s="8"/>
      <c r="C14" s="8"/>
      <c r="D14" s="8"/>
      <c r="E14" s="8"/>
      <c r="F14" s="8"/>
      <c r="G14" s="25"/>
      <c r="H14" s="7" t="s">
        <v>11</v>
      </c>
      <c r="I14" s="7"/>
      <c r="J14" s="26">
        <v>44927</v>
      </c>
    </row>
    <row r="15" spans="1:10" ht="17.100000000000001" customHeight="1">
      <c r="A15" s="8"/>
      <c r="B15" s="8"/>
      <c r="C15" s="8"/>
      <c r="D15" s="8"/>
      <c r="E15" s="8"/>
      <c r="F15" s="8"/>
      <c r="G15" s="25"/>
      <c r="H15" s="9" t="s">
        <v>9</v>
      </c>
      <c r="I15" s="9"/>
      <c r="J15" s="24">
        <v>1.2087000000000001</v>
      </c>
    </row>
    <row r="16" spans="1:10" ht="17.100000000000001" customHeight="1">
      <c r="A16" s="10" t="s">
        <v>12</v>
      </c>
      <c r="B16" s="10"/>
      <c r="C16" s="10"/>
      <c r="D16" s="10"/>
      <c r="E16" s="6"/>
      <c r="F16" s="6"/>
      <c r="G16" s="6"/>
      <c r="H16" s="7" t="s">
        <v>13</v>
      </c>
      <c r="I16" s="7"/>
      <c r="J16" s="24">
        <v>0.2979</v>
      </c>
    </row>
    <row r="17" spans="1:10" ht="17.100000000000001" customHeight="1">
      <c r="A17" s="25"/>
      <c r="B17" s="25"/>
      <c r="C17" s="25"/>
      <c r="D17" s="25"/>
      <c r="E17" s="27"/>
      <c r="F17" s="27"/>
      <c r="G17" s="27"/>
      <c r="H17" s="19"/>
      <c r="I17" s="19"/>
      <c r="J17" s="19"/>
    </row>
    <row r="18" spans="1:10" ht="49.5">
      <c r="A18" s="28" t="s">
        <v>14</v>
      </c>
      <c r="B18" s="28" t="s">
        <v>15</v>
      </c>
      <c r="C18" s="28" t="s">
        <v>16</v>
      </c>
      <c r="D18" s="28" t="s">
        <v>17</v>
      </c>
      <c r="E18" s="28" t="s">
        <v>18</v>
      </c>
      <c r="F18" s="28" t="s">
        <v>19</v>
      </c>
      <c r="G18" s="28" t="s">
        <v>20</v>
      </c>
      <c r="H18" s="29" t="s">
        <v>21</v>
      </c>
      <c r="I18" s="29" t="s">
        <v>22</v>
      </c>
      <c r="J18" s="29" t="s">
        <v>23</v>
      </c>
    </row>
    <row r="19" spans="1:10" ht="33" customHeight="1">
      <c r="A19" s="30">
        <v>1</v>
      </c>
      <c r="B19" s="31"/>
      <c r="C19" s="31"/>
      <c r="D19" s="17" t="s">
        <v>24</v>
      </c>
      <c r="E19" s="28"/>
      <c r="F19" s="28"/>
      <c r="G19" s="28"/>
      <c r="H19" s="32">
        <f>SUM(H20)</f>
        <v>3325.44</v>
      </c>
      <c r="I19" s="29"/>
      <c r="J19" s="32">
        <f>SUM(J20)</f>
        <v>3325.44</v>
      </c>
    </row>
    <row r="20" spans="1:10" ht="33" customHeight="1">
      <c r="A20" s="33" t="s">
        <v>25</v>
      </c>
      <c r="B20" s="33">
        <v>1</v>
      </c>
      <c r="C20" s="34" t="s">
        <v>26</v>
      </c>
      <c r="D20" s="35" t="s">
        <v>27</v>
      </c>
      <c r="E20" s="36" t="s">
        <v>28</v>
      </c>
      <c r="F20" s="36">
        <v>1</v>
      </c>
      <c r="G20" s="37">
        <f>H20</f>
        <v>3325.44</v>
      </c>
      <c r="H20" s="38">
        <f>Composição!G15</f>
        <v>3325.44</v>
      </c>
      <c r="I20" s="38">
        <f>H20</f>
        <v>3325.44</v>
      </c>
      <c r="J20" s="38">
        <f>Composição!G15</f>
        <v>3325.44</v>
      </c>
    </row>
    <row r="21" spans="1:10" ht="9" customHeight="1">
      <c r="A21" s="39"/>
      <c r="B21" s="40"/>
      <c r="C21" s="41"/>
      <c r="D21" s="42"/>
      <c r="E21" s="43"/>
      <c r="F21" s="43"/>
      <c r="G21" s="44"/>
      <c r="H21" s="45"/>
      <c r="I21" s="46"/>
      <c r="J21" s="45"/>
    </row>
    <row r="22" spans="1:10" ht="33" customHeight="1">
      <c r="A22" s="5" t="s">
        <v>29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15" customFormat="1" ht="33" customHeight="1">
      <c r="A23" s="28">
        <v>2</v>
      </c>
      <c r="B23" s="28"/>
      <c r="C23" s="28"/>
      <c r="D23" s="28" t="s">
        <v>30</v>
      </c>
      <c r="E23" s="28"/>
      <c r="F23" s="28"/>
      <c r="G23" s="28"/>
      <c r="H23" s="32">
        <f>SUM(H24:H28)</f>
        <v>1505.9582720000001</v>
      </c>
      <c r="I23" s="29"/>
      <c r="J23" s="32">
        <f>SUM(J24:J28)</f>
        <v>1954.5832412288</v>
      </c>
    </row>
    <row r="24" spans="1:10" s="15" customFormat="1" ht="33" customHeight="1">
      <c r="A24" s="36" t="s">
        <v>31</v>
      </c>
      <c r="B24" s="47" t="s">
        <v>32</v>
      </c>
      <c r="C24" s="36" t="s">
        <v>33</v>
      </c>
      <c r="D24" s="48" t="s">
        <v>34</v>
      </c>
      <c r="E24" s="36" t="s">
        <v>35</v>
      </c>
      <c r="F24" s="49">
        <f>'MEM. CALCULO'!K5</f>
        <v>2.88</v>
      </c>
      <c r="G24" s="50">
        <v>321.67</v>
      </c>
      <c r="H24" s="51">
        <f>F24*G24</f>
        <v>926.40959999999995</v>
      </c>
      <c r="I24" s="51">
        <f>G24*1.2979</f>
        <v>417.49549300000001</v>
      </c>
      <c r="J24" s="51">
        <f>F24*I24</f>
        <v>1202.38701984</v>
      </c>
    </row>
    <row r="25" spans="1:10" s="15" customFormat="1" ht="33" customHeight="1">
      <c r="A25" s="36" t="s">
        <v>36</v>
      </c>
      <c r="B25" s="47" t="s">
        <v>37</v>
      </c>
      <c r="C25" s="36" t="s">
        <v>33</v>
      </c>
      <c r="D25" s="48" t="s">
        <v>38</v>
      </c>
      <c r="E25" s="36" t="s">
        <v>39</v>
      </c>
      <c r="F25" s="49">
        <f>'MEM. CALCULO'!K11</f>
        <v>25.6</v>
      </c>
      <c r="G25" s="50">
        <v>19.420000000000002</v>
      </c>
      <c r="H25" s="51">
        <f>F25*G25</f>
        <v>497.15200000000004</v>
      </c>
      <c r="I25" s="51">
        <f>G25*1.2979</f>
        <v>25.205218000000002</v>
      </c>
      <c r="J25" s="51">
        <f>F25*I25</f>
        <v>645.25358080000012</v>
      </c>
    </row>
    <row r="26" spans="1:10" s="15" customFormat="1" ht="33" customHeight="1">
      <c r="A26" s="36" t="s">
        <v>40</v>
      </c>
      <c r="B26" s="36" t="s">
        <v>41</v>
      </c>
      <c r="C26" s="36" t="s">
        <v>33</v>
      </c>
      <c r="D26" s="52" t="s">
        <v>42</v>
      </c>
      <c r="E26" s="36" t="s">
        <v>43</v>
      </c>
      <c r="F26" s="49">
        <f>'MEM. CALCULO'!K14</f>
        <v>7.6800000000000007E-2</v>
      </c>
      <c r="G26" s="53">
        <v>185.57</v>
      </c>
      <c r="H26" s="51">
        <f>F26*G26</f>
        <v>14.251776000000001</v>
      </c>
      <c r="I26" s="51">
        <f>G26*1.2979</f>
        <v>240.851303</v>
      </c>
      <c r="J26" s="51">
        <f>F26*I26</f>
        <v>18.497380070400002</v>
      </c>
    </row>
    <row r="27" spans="1:10" s="15" customFormat="1" ht="33" customHeight="1">
      <c r="A27" s="36" t="s">
        <v>44</v>
      </c>
      <c r="B27" s="47" t="s">
        <v>45</v>
      </c>
      <c r="C27" s="36" t="s">
        <v>33</v>
      </c>
      <c r="D27" s="48" t="s">
        <v>46</v>
      </c>
      <c r="E27" s="36" t="s">
        <v>43</v>
      </c>
      <c r="F27" s="49">
        <f>'MEM. CALCULO'!K17</f>
        <v>0.37120000000000003</v>
      </c>
      <c r="G27" s="50">
        <v>42.18</v>
      </c>
      <c r="H27" s="51">
        <f>F27*G27</f>
        <v>15.657216000000002</v>
      </c>
      <c r="I27" s="51">
        <f>G27*1.2979</f>
        <v>54.745422000000005</v>
      </c>
      <c r="J27" s="51">
        <f>F27*I27</f>
        <v>20.321500646400004</v>
      </c>
    </row>
    <row r="28" spans="1:10" s="15" customFormat="1" ht="33" customHeight="1">
      <c r="A28" s="36" t="s">
        <v>47</v>
      </c>
      <c r="B28" s="47" t="s">
        <v>48</v>
      </c>
      <c r="C28" s="36" t="s">
        <v>33</v>
      </c>
      <c r="D28" s="48" t="s">
        <v>49</v>
      </c>
      <c r="E28" s="36" t="s">
        <v>43</v>
      </c>
      <c r="F28" s="49">
        <f>'MEM. CALCULO'!K21</f>
        <v>0.44800000000000006</v>
      </c>
      <c r="G28" s="50">
        <v>117.16</v>
      </c>
      <c r="H28" s="51">
        <f>F28*G28</f>
        <v>52.487680000000005</v>
      </c>
      <c r="I28" s="51">
        <f>G28*1.2979</f>
        <v>152.06196399999999</v>
      </c>
      <c r="J28" s="51">
        <f>F28*I28</f>
        <v>68.123759872000008</v>
      </c>
    </row>
    <row r="29" spans="1:10" s="15" customFormat="1" ht="33" customHeight="1">
      <c r="A29" s="28">
        <v>3</v>
      </c>
      <c r="B29" s="28"/>
      <c r="C29" s="54" t="s">
        <v>33</v>
      </c>
      <c r="D29" s="28" t="s">
        <v>50</v>
      </c>
      <c r="E29" s="28"/>
      <c r="F29" s="28"/>
      <c r="G29" s="28"/>
      <c r="H29" s="32">
        <f>SUM(H30:H35)</f>
        <v>52483.864704290907</v>
      </c>
      <c r="I29" s="55"/>
      <c r="J29" s="32">
        <f>SUM(J30:J35)</f>
        <v>68118.807999699158</v>
      </c>
    </row>
    <row r="30" spans="1:10" s="15" customFormat="1" ht="33" customHeight="1">
      <c r="A30" s="36" t="s">
        <v>51</v>
      </c>
      <c r="B30" s="47">
        <v>2</v>
      </c>
      <c r="C30" s="36" t="s">
        <v>26</v>
      </c>
      <c r="D30" s="48" t="s">
        <v>52</v>
      </c>
      <c r="E30" s="36" t="s">
        <v>39</v>
      </c>
      <c r="F30" s="56">
        <f>'MEM. CALCULO'!K25</f>
        <v>22.4</v>
      </c>
      <c r="G30" s="53">
        <f>Composição2!G18</f>
        <v>1126.1674707272728</v>
      </c>
      <c r="H30" s="51">
        <f t="shared" ref="H30:H35" si="0">F30*G30</f>
        <v>25226.151344290909</v>
      </c>
      <c r="I30" s="51">
        <f t="shared" ref="I30:I35" si="1">G30*1.2979</f>
        <v>1461.6527602569274</v>
      </c>
      <c r="J30" s="51">
        <f t="shared" ref="J30:J35" si="2">F30*I30</f>
        <v>32741.021829755173</v>
      </c>
    </row>
    <row r="31" spans="1:10" s="15" customFormat="1" ht="33" customHeight="1">
      <c r="A31" s="36" t="s">
        <v>53</v>
      </c>
      <c r="B31" s="36" t="s">
        <v>54</v>
      </c>
      <c r="C31" s="36" t="s">
        <v>11</v>
      </c>
      <c r="D31" s="52" t="s">
        <v>55</v>
      </c>
      <c r="E31" s="36" t="s">
        <v>39</v>
      </c>
      <c r="F31" s="56">
        <f>'MEM. CALCULO'!K28</f>
        <v>24.599999999999998</v>
      </c>
      <c r="G31" s="50">
        <v>547.05999999999995</v>
      </c>
      <c r="H31" s="51">
        <f t="shared" si="0"/>
        <v>13457.675999999998</v>
      </c>
      <c r="I31" s="51">
        <f t="shared" si="1"/>
        <v>710.02917400000001</v>
      </c>
      <c r="J31" s="51">
        <f t="shared" si="2"/>
        <v>17466.717680399997</v>
      </c>
    </row>
    <row r="32" spans="1:10" s="15" customFormat="1" ht="33" customHeight="1">
      <c r="A32" s="36" t="s">
        <v>56</v>
      </c>
      <c r="B32" s="36" t="s">
        <v>57</v>
      </c>
      <c r="C32" s="36" t="s">
        <v>11</v>
      </c>
      <c r="D32" s="52" t="s">
        <v>58</v>
      </c>
      <c r="E32" s="36" t="s">
        <v>39</v>
      </c>
      <c r="F32" s="56">
        <f>'MEM. CALCULO'!K31</f>
        <v>16.440000000000001</v>
      </c>
      <c r="G32" s="50">
        <v>662.53</v>
      </c>
      <c r="H32" s="51">
        <f t="shared" si="0"/>
        <v>10891.993200000001</v>
      </c>
      <c r="I32" s="51">
        <f t="shared" si="1"/>
        <v>859.89768700000002</v>
      </c>
      <c r="J32" s="51">
        <f t="shared" si="2"/>
        <v>14136.717974280002</v>
      </c>
    </row>
    <row r="33" spans="1:11" s="15" customFormat="1" ht="33" customHeight="1">
      <c r="A33" s="36" t="s">
        <v>59</v>
      </c>
      <c r="B33" s="47" t="s">
        <v>60</v>
      </c>
      <c r="C33" s="36" t="s">
        <v>33</v>
      </c>
      <c r="D33" s="48" t="s">
        <v>61</v>
      </c>
      <c r="E33" s="36" t="s">
        <v>35</v>
      </c>
      <c r="F33" s="49">
        <f>'MEM. CALCULO'!K34</f>
        <v>62.719999999999992</v>
      </c>
      <c r="G33" s="51">
        <v>41.94</v>
      </c>
      <c r="H33" s="51">
        <f t="shared" si="0"/>
        <v>2630.4767999999995</v>
      </c>
      <c r="I33" s="51">
        <f t="shared" si="1"/>
        <v>54.433926</v>
      </c>
      <c r="J33" s="51">
        <f t="shared" si="2"/>
        <v>3414.0958387199994</v>
      </c>
    </row>
    <row r="34" spans="1:11" s="15" customFormat="1" ht="33" customHeight="1">
      <c r="A34" s="36" t="s">
        <v>62</v>
      </c>
      <c r="B34" s="47" t="s">
        <v>63</v>
      </c>
      <c r="C34" s="36" t="s">
        <v>33</v>
      </c>
      <c r="D34" s="57" t="s">
        <v>64</v>
      </c>
      <c r="E34" s="36" t="s">
        <v>43</v>
      </c>
      <c r="F34" s="49">
        <f>'MEM. CALCULO'!K37</f>
        <v>0.44800000000000006</v>
      </c>
      <c r="G34" s="51">
        <v>477.29</v>
      </c>
      <c r="H34" s="51">
        <f t="shared" si="0"/>
        <v>213.82592000000005</v>
      </c>
      <c r="I34" s="51">
        <f t="shared" si="1"/>
        <v>619.47469100000001</v>
      </c>
      <c r="J34" s="51">
        <f t="shared" si="2"/>
        <v>277.52466156800006</v>
      </c>
    </row>
    <row r="35" spans="1:11" s="15" customFormat="1" ht="33" customHeight="1">
      <c r="A35" s="36" t="s">
        <v>65</v>
      </c>
      <c r="B35" s="47" t="s">
        <v>66</v>
      </c>
      <c r="C35" s="36" t="s">
        <v>33</v>
      </c>
      <c r="D35" s="57" t="s">
        <v>67</v>
      </c>
      <c r="E35" s="36" t="s">
        <v>43</v>
      </c>
      <c r="F35" s="49">
        <f>F34</f>
        <v>0.44800000000000006</v>
      </c>
      <c r="G35" s="51">
        <v>142.28</v>
      </c>
      <c r="H35" s="51">
        <f t="shared" si="0"/>
        <v>63.741440000000011</v>
      </c>
      <c r="I35" s="51">
        <f t="shared" si="1"/>
        <v>184.665212</v>
      </c>
      <c r="J35" s="51">
        <f t="shared" si="2"/>
        <v>82.730014976000007</v>
      </c>
    </row>
    <row r="36" spans="1:11" s="15" customFormat="1" ht="33" customHeight="1">
      <c r="A36" s="43"/>
      <c r="B36" s="58"/>
      <c r="C36" s="59"/>
      <c r="D36" s="59"/>
      <c r="E36" s="60"/>
      <c r="F36" s="61"/>
      <c r="G36" s="28" t="s">
        <v>68</v>
      </c>
      <c r="H36" s="62">
        <f>H23+H29</f>
        <v>53989.82297629091</v>
      </c>
      <c r="I36" s="62" t="s">
        <v>69</v>
      </c>
      <c r="J36" s="62">
        <f>J23+J29</f>
        <v>70073.391240927958</v>
      </c>
    </row>
    <row r="37" spans="1:11" ht="6" customHeight="1">
      <c r="A37" s="63"/>
      <c r="B37" s="64"/>
      <c r="C37" s="64"/>
      <c r="D37" s="64"/>
      <c r="E37" s="64"/>
      <c r="F37" s="64"/>
      <c r="G37" s="63"/>
      <c r="H37" s="63"/>
      <c r="I37" s="63"/>
      <c r="J37" s="63"/>
    </row>
    <row r="38" spans="1:11" s="66" customFormat="1" ht="33" customHeight="1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</row>
    <row r="39" spans="1:11" ht="49.5">
      <c r="A39" s="28" t="s">
        <v>14</v>
      </c>
      <c r="B39" s="28" t="s">
        <v>15</v>
      </c>
      <c r="C39" s="28" t="s">
        <v>16</v>
      </c>
      <c r="D39" s="28" t="s">
        <v>17</v>
      </c>
      <c r="E39" s="28" t="s">
        <v>18</v>
      </c>
      <c r="F39" s="28" t="s">
        <v>19</v>
      </c>
      <c r="G39" s="28" t="s">
        <v>20</v>
      </c>
      <c r="H39" s="29" t="s">
        <v>21</v>
      </c>
      <c r="I39" s="29" t="s">
        <v>22</v>
      </c>
      <c r="J39" s="29" t="s">
        <v>23</v>
      </c>
    </row>
    <row r="40" spans="1:11" ht="33" customHeight="1">
      <c r="A40" s="28">
        <v>1</v>
      </c>
      <c r="B40" s="28"/>
      <c r="C40" s="28"/>
      <c r="D40" s="28" t="s">
        <v>30</v>
      </c>
      <c r="E40" s="67"/>
      <c r="F40" s="67"/>
      <c r="G40" s="67"/>
      <c r="H40" s="67">
        <f>SUM(H41:H45)</f>
        <v>1107.5185600000002</v>
      </c>
      <c r="I40" s="67"/>
      <c r="J40" s="67">
        <f>SUM(J41:J45)</f>
        <v>1437.448339024</v>
      </c>
    </row>
    <row r="41" spans="1:11" s="15" customFormat="1" ht="33" customHeight="1">
      <c r="A41" s="36" t="s">
        <v>25</v>
      </c>
      <c r="B41" s="47" t="s">
        <v>32</v>
      </c>
      <c r="C41" s="36" t="s">
        <v>33</v>
      </c>
      <c r="D41" s="48" t="s">
        <v>34</v>
      </c>
      <c r="E41" s="36" t="s">
        <v>35</v>
      </c>
      <c r="F41" s="49">
        <f>F24</f>
        <v>2.88</v>
      </c>
      <c r="G41" s="50">
        <v>321.67</v>
      </c>
      <c r="H41" s="51">
        <f>F41*G41</f>
        <v>926.40959999999995</v>
      </c>
      <c r="I41" s="51">
        <f>G41*1.2979</f>
        <v>417.49549300000001</v>
      </c>
      <c r="J41" s="51">
        <f>F41*I41</f>
        <v>1202.38701984</v>
      </c>
    </row>
    <row r="42" spans="1:11" ht="33" customHeight="1">
      <c r="A42" s="36" t="s">
        <v>71</v>
      </c>
      <c r="B42" s="47" t="s">
        <v>37</v>
      </c>
      <c r="C42" s="36" t="s">
        <v>33</v>
      </c>
      <c r="D42" s="48" t="s">
        <v>38</v>
      </c>
      <c r="E42" s="36" t="s">
        <v>39</v>
      </c>
      <c r="F42" s="49">
        <f>'MEM. CALCULO'!K51</f>
        <v>8</v>
      </c>
      <c r="G42" s="50">
        <v>19.420000000000002</v>
      </c>
      <c r="H42" s="51">
        <f>F42*G42</f>
        <v>155.36000000000001</v>
      </c>
      <c r="I42" s="51">
        <f>G42*1.2979</f>
        <v>25.205218000000002</v>
      </c>
      <c r="J42" s="51">
        <f>F42*I42</f>
        <v>201.64174400000002</v>
      </c>
    </row>
    <row r="43" spans="1:11" ht="33" customHeight="1">
      <c r="A43" s="36" t="s">
        <v>72</v>
      </c>
      <c r="B43" s="36" t="s">
        <v>41</v>
      </c>
      <c r="C43" s="36" t="s">
        <v>33</v>
      </c>
      <c r="D43" s="52" t="s">
        <v>42</v>
      </c>
      <c r="E43" s="36" t="s">
        <v>43</v>
      </c>
      <c r="F43" s="49">
        <f>'MEM. CALCULO'!K54</f>
        <v>2.4E-2</v>
      </c>
      <c r="G43" s="53">
        <v>185.57</v>
      </c>
      <c r="H43" s="51">
        <f>F43*G43</f>
        <v>4.4536800000000003</v>
      </c>
      <c r="I43" s="51">
        <f>G43*1.2979</f>
        <v>240.851303</v>
      </c>
      <c r="J43" s="51">
        <f>F43*I43</f>
        <v>5.7804312720000004</v>
      </c>
    </row>
    <row r="44" spans="1:11" ht="33" customHeight="1">
      <c r="A44" s="36" t="s">
        <v>73</v>
      </c>
      <c r="B44" s="47" t="s">
        <v>45</v>
      </c>
      <c r="C44" s="36" t="s">
        <v>33</v>
      </c>
      <c r="D44" s="48" t="s">
        <v>46</v>
      </c>
      <c r="E44" s="36" t="s">
        <v>43</v>
      </c>
      <c r="F44" s="49">
        <f>'MEM. CALCULO'!K57</f>
        <v>0.11600000000000001</v>
      </c>
      <c r="G44" s="50">
        <v>42.18</v>
      </c>
      <c r="H44" s="51">
        <f>F44*G44</f>
        <v>4.8928799999999999</v>
      </c>
      <c r="I44" s="51">
        <f>G44*1.2979</f>
        <v>54.745422000000005</v>
      </c>
      <c r="J44" s="51">
        <f>F44*I44</f>
        <v>6.3504689520000008</v>
      </c>
    </row>
    <row r="45" spans="1:11" ht="33" customHeight="1">
      <c r="A45" s="68" t="s">
        <v>74</v>
      </c>
      <c r="B45" s="69" t="s">
        <v>48</v>
      </c>
      <c r="C45" s="68" t="s">
        <v>33</v>
      </c>
      <c r="D45" s="70" t="s">
        <v>49</v>
      </c>
      <c r="E45" s="68" t="s">
        <v>43</v>
      </c>
      <c r="F45" s="71">
        <f>'MEM. CALCULO'!K61</f>
        <v>0.14000000000000001</v>
      </c>
      <c r="G45" s="72">
        <v>117.16</v>
      </c>
      <c r="H45" s="73">
        <f>F45*G45</f>
        <v>16.4024</v>
      </c>
      <c r="I45" s="73">
        <f>G45*1.2979</f>
        <v>152.06196399999999</v>
      </c>
      <c r="J45" s="73">
        <f>F45*I45</f>
        <v>21.288674960000002</v>
      </c>
    </row>
    <row r="46" spans="1:11" ht="33" customHeight="1">
      <c r="A46" s="28">
        <v>2</v>
      </c>
      <c r="B46" s="28"/>
      <c r="C46" s="54" t="s">
        <v>33</v>
      </c>
      <c r="D46" s="28" t="s">
        <v>50</v>
      </c>
      <c r="E46" s="28"/>
      <c r="F46" s="28"/>
      <c r="G46" s="28"/>
      <c r="H46" s="32">
        <f>SUM(H47:H51)</f>
        <v>18250.907565818179</v>
      </c>
      <c r="I46" s="55"/>
      <c r="J46" s="32">
        <f>SUM(J47:J51)</f>
        <v>23687.85292967542</v>
      </c>
      <c r="K46" s="15"/>
    </row>
    <row r="47" spans="1:11" ht="33" customHeight="1">
      <c r="A47" s="36" t="s">
        <v>36</v>
      </c>
      <c r="B47" s="47">
        <v>2</v>
      </c>
      <c r="C47" s="36" t="s">
        <v>26</v>
      </c>
      <c r="D47" s="74" t="s">
        <v>52</v>
      </c>
      <c r="E47" s="36" t="s">
        <v>39</v>
      </c>
      <c r="F47" s="56">
        <f>'MEM. CALCULO'!K65</f>
        <v>8</v>
      </c>
      <c r="G47" s="53">
        <f>Composição2!G18</f>
        <v>1126.1674707272728</v>
      </c>
      <c r="H47" s="51">
        <f>F47*G47</f>
        <v>9009.3397658181821</v>
      </c>
      <c r="I47" s="51">
        <f>G47*1.2979</f>
        <v>1461.6527602569274</v>
      </c>
      <c r="J47" s="51">
        <f>F47*I47</f>
        <v>11693.222082055419</v>
      </c>
      <c r="K47" s="15"/>
    </row>
    <row r="48" spans="1:11" ht="33" customHeight="1">
      <c r="A48" s="36" t="s">
        <v>40</v>
      </c>
      <c r="B48" s="36" t="s">
        <v>57</v>
      </c>
      <c r="C48" s="36" t="s">
        <v>11</v>
      </c>
      <c r="D48" s="75" t="s">
        <v>58</v>
      </c>
      <c r="E48" s="36" t="s">
        <v>39</v>
      </c>
      <c r="F48" s="56">
        <f>'MEM. CALCULO'!K68</f>
        <v>12.4</v>
      </c>
      <c r="G48" s="50">
        <v>662.53</v>
      </c>
      <c r="H48" s="51">
        <f>F48*G48</f>
        <v>8215.3719999999994</v>
      </c>
      <c r="I48" s="51">
        <f>G48*1.2979</f>
        <v>859.89768700000002</v>
      </c>
      <c r="J48" s="51">
        <f>F48*I48</f>
        <v>10662.731318800001</v>
      </c>
      <c r="K48" s="15"/>
    </row>
    <row r="49" spans="1:12" ht="33" customHeight="1">
      <c r="A49" s="36" t="s">
        <v>44</v>
      </c>
      <c r="B49" s="47" t="s">
        <v>60</v>
      </c>
      <c r="C49" s="36" t="s">
        <v>33</v>
      </c>
      <c r="D49" s="74" t="s">
        <v>61</v>
      </c>
      <c r="E49" s="36" t="s">
        <v>35</v>
      </c>
      <c r="F49" s="49">
        <f>'MEM. CALCULO'!K70</f>
        <v>22.4</v>
      </c>
      <c r="G49" s="51">
        <v>41.94</v>
      </c>
      <c r="H49" s="51">
        <f>F49*G49</f>
        <v>939.4559999999999</v>
      </c>
      <c r="I49" s="51">
        <f>G49*1.2979</f>
        <v>54.433926</v>
      </c>
      <c r="J49" s="51">
        <f>F49*I49</f>
        <v>1219.3199423999999</v>
      </c>
      <c r="K49" s="15"/>
    </row>
    <row r="50" spans="1:12" ht="33" customHeight="1">
      <c r="A50" s="36" t="s">
        <v>47</v>
      </c>
      <c r="B50" s="47" t="s">
        <v>63</v>
      </c>
      <c r="C50" s="36" t="s">
        <v>33</v>
      </c>
      <c r="D50" s="76" t="s">
        <v>64</v>
      </c>
      <c r="E50" s="36" t="s">
        <v>43</v>
      </c>
      <c r="F50" s="49">
        <f>'MEM. CALCULO'!K73</f>
        <v>0.14000000000000001</v>
      </c>
      <c r="G50" s="51">
        <v>477.29</v>
      </c>
      <c r="H50" s="51">
        <f>F50*G50</f>
        <v>66.820600000000013</v>
      </c>
      <c r="I50" s="51">
        <f>G50*1.2979</f>
        <v>619.47469100000001</v>
      </c>
      <c r="J50" s="51">
        <f>F50*I50</f>
        <v>86.726456740000003</v>
      </c>
      <c r="K50" s="15"/>
    </row>
    <row r="51" spans="1:12" ht="33" customHeight="1">
      <c r="A51" s="36" t="s">
        <v>75</v>
      </c>
      <c r="B51" s="47" t="s">
        <v>66</v>
      </c>
      <c r="C51" s="36" t="s">
        <v>33</v>
      </c>
      <c r="D51" s="57" t="s">
        <v>67</v>
      </c>
      <c r="E51" s="36" t="s">
        <v>43</v>
      </c>
      <c r="F51" s="49">
        <f>'MEM. CALCULO'!K73</f>
        <v>0.14000000000000001</v>
      </c>
      <c r="G51" s="51">
        <v>142.28</v>
      </c>
      <c r="H51" s="51">
        <f>F51*G51</f>
        <v>19.919200000000004</v>
      </c>
      <c r="I51" s="51">
        <f>G51*1.2979</f>
        <v>184.665212</v>
      </c>
      <c r="J51" s="51">
        <f>F51*I51</f>
        <v>25.853129680000002</v>
      </c>
      <c r="K51" s="15"/>
      <c r="L51" s="15"/>
    </row>
    <row r="52" spans="1:12" ht="33" customHeight="1">
      <c r="A52" s="77"/>
      <c r="B52" s="77"/>
      <c r="C52" s="77"/>
      <c r="D52" s="77"/>
      <c r="E52" s="43"/>
      <c r="F52" s="43"/>
      <c r="G52" s="28" t="s">
        <v>68</v>
      </c>
      <c r="H52" s="67">
        <f>H40+H46</f>
        <v>19358.42612581818</v>
      </c>
      <c r="I52" s="28" t="s">
        <v>69</v>
      </c>
      <c r="J52" s="67">
        <f>J40+J46</f>
        <v>25125.301268699419</v>
      </c>
      <c r="K52" s="15"/>
    </row>
    <row r="53" spans="1:12" ht="6.95" customHeight="1">
      <c r="A53" s="77"/>
      <c r="B53" s="77"/>
      <c r="C53" s="77"/>
      <c r="D53" s="77"/>
      <c r="E53" s="43"/>
      <c r="F53" s="43"/>
      <c r="G53" s="78"/>
      <c r="H53" s="79"/>
      <c r="I53" s="78"/>
      <c r="J53" s="79"/>
      <c r="K53" s="15"/>
    </row>
    <row r="54" spans="1:12" ht="33" customHeight="1">
      <c r="A54" s="3"/>
      <c r="B54" s="3"/>
      <c r="C54" s="3"/>
      <c r="D54" s="3"/>
      <c r="E54" s="2" t="s">
        <v>76</v>
      </c>
      <c r="F54" s="2"/>
      <c r="G54" s="80" t="s">
        <v>68</v>
      </c>
      <c r="H54" s="81">
        <f>H19+H36+H52</f>
        <v>76673.689102109085</v>
      </c>
      <c r="I54" s="80" t="s">
        <v>69</v>
      </c>
      <c r="J54" s="82">
        <f>J19+J36+J52</f>
        <v>98524.132509627379</v>
      </c>
      <c r="K54" s="15"/>
    </row>
    <row r="55" spans="1:12">
      <c r="K55" s="15"/>
    </row>
    <row r="56" spans="1:12">
      <c r="K56" s="15"/>
    </row>
    <row r="57" spans="1:12">
      <c r="K57" s="15"/>
    </row>
    <row r="58" spans="1:12">
      <c r="K58" s="15"/>
    </row>
    <row r="59" spans="1:12">
      <c r="K59" s="15"/>
    </row>
    <row r="60" spans="1:12">
      <c r="K60" s="15"/>
    </row>
    <row r="61" spans="1:12">
      <c r="K61" s="15"/>
    </row>
    <row r="62" spans="1:12">
      <c r="K62" s="15"/>
    </row>
  </sheetData>
  <mergeCells count="17">
    <mergeCell ref="A22:J22"/>
    <mergeCell ref="A38:J38"/>
    <mergeCell ref="A54:D54"/>
    <mergeCell ref="E54:F54"/>
    <mergeCell ref="H13:I13"/>
    <mergeCell ref="A14:F15"/>
    <mergeCell ref="H14:I14"/>
    <mergeCell ref="H15:I15"/>
    <mergeCell ref="A16:D16"/>
    <mergeCell ref="E16:G16"/>
    <mergeCell ref="H16:I16"/>
    <mergeCell ref="A7:J7"/>
    <mergeCell ref="H9:J9"/>
    <mergeCell ref="H10:I10"/>
    <mergeCell ref="H11:I11"/>
    <mergeCell ref="A12:D12"/>
    <mergeCell ref="H12:I12"/>
  </mergeCells>
  <printOptions horizontalCentered="1"/>
  <pageMargins left="0.39305555555555599" right="0.39305555555555599" top="0.39305555555555599" bottom="0.196527777777778" header="0.51180555555555496" footer="0.51180555555555496"/>
  <pageSetup paperSize="9" scale="4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="80" zoomScaleNormal="80" workbookViewId="0">
      <selection activeCell="R9" sqref="R9"/>
    </sheetView>
  </sheetViews>
  <sheetFormatPr defaultRowHeight="17.25"/>
  <cols>
    <col min="1" max="2" width="8.7109375" style="83" customWidth="1"/>
    <col min="3" max="3" width="15" style="83" customWidth="1"/>
    <col min="4" max="4" width="62.140625" style="83" customWidth="1"/>
    <col min="5" max="5" width="36.7109375" style="83" customWidth="1"/>
    <col min="6" max="6" width="12.7109375" style="83" customWidth="1"/>
    <col min="7" max="7" width="11.140625" style="83" customWidth="1"/>
    <col min="8" max="10" width="8.7109375" style="83" customWidth="1"/>
    <col min="11" max="11" width="11.42578125" style="83"/>
    <col min="12" max="1008" width="8.7109375" style="83" customWidth="1"/>
    <col min="1009" max="1025" width="9" style="83" customWidth="1"/>
  </cols>
  <sheetData>
    <row r="1" spans="1:1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84">
        <v>1</v>
      </c>
      <c r="B2" s="169" t="s">
        <v>30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1" ht="33">
      <c r="A3" s="85" t="s">
        <v>25</v>
      </c>
      <c r="B3" s="85" t="s">
        <v>33</v>
      </c>
      <c r="C3" s="86" t="s">
        <v>32</v>
      </c>
      <c r="D3" s="87" t="s">
        <v>34</v>
      </c>
      <c r="E3" s="88" t="s">
        <v>35</v>
      </c>
      <c r="F3" s="89" t="s">
        <v>78</v>
      </c>
      <c r="G3" s="89" t="s">
        <v>79</v>
      </c>
      <c r="H3" s="89" t="s">
        <v>26</v>
      </c>
      <c r="I3" s="89" t="s">
        <v>80</v>
      </c>
      <c r="J3" s="89" t="s">
        <v>81</v>
      </c>
      <c r="K3" s="90" t="s">
        <v>76</v>
      </c>
    </row>
    <row r="4" spans="1:11">
      <c r="A4" s="91"/>
      <c r="B4" s="47"/>
      <c r="C4" s="47"/>
      <c r="D4" s="76"/>
      <c r="E4" s="47"/>
      <c r="F4" s="92"/>
      <c r="G4" s="93"/>
      <c r="H4" s="93">
        <v>2.4</v>
      </c>
      <c r="I4" s="93">
        <v>1.2</v>
      </c>
      <c r="J4" s="93"/>
      <c r="K4" s="94">
        <f>H4*I4</f>
        <v>2.88</v>
      </c>
    </row>
    <row r="5" spans="1:11">
      <c r="A5" s="91"/>
      <c r="B5" s="47"/>
      <c r="C5" s="47"/>
      <c r="D5" s="76" t="s">
        <v>82</v>
      </c>
      <c r="E5" s="47"/>
      <c r="F5" s="93"/>
      <c r="G5" s="93"/>
      <c r="I5" s="93"/>
      <c r="J5" s="93" t="s">
        <v>83</v>
      </c>
      <c r="K5" s="90">
        <f>K4</f>
        <v>2.88</v>
      </c>
    </row>
    <row r="6" spans="1:11" ht="33">
      <c r="A6" s="85" t="s">
        <v>84</v>
      </c>
      <c r="B6" s="88" t="s">
        <v>33</v>
      </c>
      <c r="C6" s="86" t="s">
        <v>85</v>
      </c>
      <c r="D6" s="87" t="s">
        <v>86</v>
      </c>
      <c r="E6" s="88" t="s">
        <v>87</v>
      </c>
      <c r="F6" s="89" t="s">
        <v>78</v>
      </c>
      <c r="G6" s="89" t="s">
        <v>79</v>
      </c>
      <c r="H6" s="89" t="s">
        <v>26</v>
      </c>
      <c r="I6" s="89" t="s">
        <v>80</v>
      </c>
      <c r="J6" s="89" t="s">
        <v>81</v>
      </c>
      <c r="K6" s="90" t="s">
        <v>76</v>
      </c>
    </row>
    <row r="7" spans="1:11">
      <c r="A7" s="91"/>
      <c r="B7" s="47"/>
      <c r="C7" s="47"/>
      <c r="D7" s="76"/>
      <c r="E7" s="47"/>
      <c r="F7" s="92">
        <v>1</v>
      </c>
      <c r="G7" s="93"/>
      <c r="H7" s="93"/>
      <c r="I7" s="93"/>
      <c r="J7" s="93">
        <v>3</v>
      </c>
      <c r="K7" s="94">
        <f>F7*J7</f>
        <v>3</v>
      </c>
    </row>
    <row r="8" spans="1:11">
      <c r="A8" s="91"/>
      <c r="B8" s="47"/>
      <c r="C8" s="47"/>
      <c r="D8" s="76"/>
      <c r="E8" s="47"/>
      <c r="F8" s="93"/>
      <c r="G8" s="93"/>
      <c r="H8" s="93"/>
      <c r="I8" s="93"/>
      <c r="J8" s="93" t="s">
        <v>83</v>
      </c>
      <c r="K8" s="90">
        <f>K7</f>
        <v>3</v>
      </c>
    </row>
    <row r="9" spans="1:11" ht="45.6" customHeight="1">
      <c r="A9" s="85" t="s">
        <v>36</v>
      </c>
      <c r="B9" s="85" t="s">
        <v>33</v>
      </c>
      <c r="C9" s="95" t="s">
        <v>37</v>
      </c>
      <c r="D9" s="96" t="s">
        <v>38</v>
      </c>
      <c r="E9" s="85" t="s">
        <v>39</v>
      </c>
      <c r="F9" s="89" t="s">
        <v>78</v>
      </c>
      <c r="G9" s="89" t="s">
        <v>79</v>
      </c>
      <c r="H9" s="89" t="s">
        <v>26</v>
      </c>
      <c r="I9" s="89" t="s">
        <v>80</v>
      </c>
      <c r="J9" s="89" t="s">
        <v>81</v>
      </c>
      <c r="K9" s="90" t="s">
        <v>76</v>
      </c>
    </row>
    <row r="10" spans="1:11">
      <c r="A10" s="91"/>
      <c r="B10" s="47"/>
      <c r="C10" s="47"/>
      <c r="D10" s="76" t="s">
        <v>88</v>
      </c>
      <c r="E10" s="47"/>
      <c r="F10" s="97"/>
      <c r="G10" s="93"/>
      <c r="H10" s="93">
        <v>0.8</v>
      </c>
      <c r="I10" s="93"/>
      <c r="J10" s="93">
        <f>(12+6+4+4+3+3)</f>
        <v>32</v>
      </c>
      <c r="K10" s="94">
        <f>J10*H10</f>
        <v>25.6</v>
      </c>
    </row>
    <row r="11" spans="1:11">
      <c r="A11" s="91"/>
      <c r="B11" s="47"/>
      <c r="C11" s="47"/>
      <c r="D11" s="76"/>
      <c r="E11" s="47"/>
      <c r="F11" s="93"/>
      <c r="G11" s="93"/>
      <c r="H11" s="93"/>
      <c r="I11" s="93"/>
      <c r="J11" s="93" t="s">
        <v>83</v>
      </c>
      <c r="K11" s="90">
        <f>K10</f>
        <v>25.6</v>
      </c>
    </row>
    <row r="12" spans="1:11" ht="33">
      <c r="A12" s="89" t="s">
        <v>40</v>
      </c>
      <c r="B12" s="89" t="s">
        <v>33</v>
      </c>
      <c r="C12" s="98" t="s">
        <v>41</v>
      </c>
      <c r="D12" s="96" t="s">
        <v>42</v>
      </c>
      <c r="E12" s="85" t="s">
        <v>43</v>
      </c>
      <c r="F12" s="89" t="s">
        <v>78</v>
      </c>
      <c r="G12" s="89" t="s">
        <v>79</v>
      </c>
      <c r="H12" s="89" t="s">
        <v>26</v>
      </c>
      <c r="I12" s="89" t="s">
        <v>80</v>
      </c>
      <c r="J12" s="89" t="s">
        <v>81</v>
      </c>
      <c r="K12" s="90" t="s">
        <v>76</v>
      </c>
    </row>
    <row r="13" spans="1:11">
      <c r="A13" s="91"/>
      <c r="B13" s="47"/>
      <c r="C13" s="47"/>
      <c r="D13" s="76" t="s">
        <v>89</v>
      </c>
      <c r="E13" s="47"/>
      <c r="F13" s="93"/>
      <c r="G13" s="93">
        <v>0.2</v>
      </c>
      <c r="H13" s="93">
        <v>0.2</v>
      </c>
      <c r="I13" s="93">
        <v>0.06</v>
      </c>
      <c r="J13" s="93">
        <f>(12+6+4+4+3+3)</f>
        <v>32</v>
      </c>
      <c r="K13" s="94">
        <f>G13*H13*I13*J13</f>
        <v>7.6800000000000007E-2</v>
      </c>
    </row>
    <row r="14" spans="1:11">
      <c r="A14" s="91"/>
      <c r="B14" s="47"/>
      <c r="C14" s="47"/>
      <c r="D14" s="76"/>
      <c r="E14" s="47"/>
      <c r="F14" s="93"/>
      <c r="G14" s="93"/>
      <c r="H14" s="93"/>
      <c r="I14" s="93"/>
      <c r="J14" s="93" t="s">
        <v>83</v>
      </c>
      <c r="K14" s="90">
        <f>K13</f>
        <v>7.6800000000000007E-2</v>
      </c>
    </row>
    <row r="15" spans="1:11" ht="47.85" customHeight="1">
      <c r="A15" s="85" t="s">
        <v>36</v>
      </c>
      <c r="B15" s="85" t="s">
        <v>33</v>
      </c>
      <c r="C15" s="95" t="s">
        <v>45</v>
      </c>
      <c r="D15" s="96" t="s">
        <v>46</v>
      </c>
      <c r="E15" s="85" t="s">
        <v>43</v>
      </c>
      <c r="F15" s="89" t="s">
        <v>78</v>
      </c>
      <c r="G15" s="89" t="s">
        <v>79</v>
      </c>
      <c r="H15" s="89" t="s">
        <v>26</v>
      </c>
      <c r="I15" s="89" t="s">
        <v>80</v>
      </c>
      <c r="J15" s="89" t="s">
        <v>81</v>
      </c>
      <c r="K15" s="90" t="s">
        <v>76</v>
      </c>
    </row>
    <row r="16" spans="1:11">
      <c r="A16" s="91"/>
      <c r="B16" s="47"/>
      <c r="C16" s="47"/>
      <c r="D16" s="76" t="s">
        <v>90</v>
      </c>
      <c r="E16" s="47"/>
      <c r="F16" s="93"/>
      <c r="G16" s="93">
        <v>0.2</v>
      </c>
      <c r="H16" s="93">
        <v>0.2</v>
      </c>
      <c r="I16" s="93">
        <v>0.28999999999999998</v>
      </c>
      <c r="J16" s="93">
        <f>(12+6+4+4+3+3)</f>
        <v>32</v>
      </c>
      <c r="K16" s="94">
        <f>G16*H16*I16*J16</f>
        <v>0.37120000000000003</v>
      </c>
    </row>
    <row r="17" spans="1:11">
      <c r="A17" s="91"/>
      <c r="B17" s="47"/>
      <c r="C17" s="47"/>
      <c r="D17" s="76"/>
      <c r="E17" s="47"/>
      <c r="F17" s="93"/>
      <c r="G17" s="93"/>
      <c r="H17" s="93"/>
      <c r="I17" s="93"/>
      <c r="J17" s="93" t="s">
        <v>83</v>
      </c>
      <c r="K17" s="90">
        <f>K16</f>
        <v>0.37120000000000003</v>
      </c>
    </row>
    <row r="18" spans="1:11" ht="65.650000000000006" customHeight="1">
      <c r="A18" s="89" t="s">
        <v>40</v>
      </c>
      <c r="B18" s="89" t="s">
        <v>33</v>
      </c>
      <c r="C18" s="98" t="s">
        <v>48</v>
      </c>
      <c r="D18" s="96" t="s">
        <v>49</v>
      </c>
      <c r="E18" s="85" t="s">
        <v>43</v>
      </c>
      <c r="F18" s="89" t="s">
        <v>78</v>
      </c>
      <c r="G18" s="89" t="s">
        <v>79</v>
      </c>
      <c r="H18" s="89" t="s">
        <v>26</v>
      </c>
      <c r="I18" s="89" t="s">
        <v>80</v>
      </c>
      <c r="J18" s="89" t="s">
        <v>81</v>
      </c>
      <c r="K18" s="90" t="s">
        <v>76</v>
      </c>
    </row>
    <row r="19" spans="1:11">
      <c r="A19" s="91"/>
      <c r="B19" s="47"/>
      <c r="C19" s="47"/>
      <c r="D19" s="76" t="s">
        <v>90</v>
      </c>
      <c r="E19" s="47"/>
      <c r="F19" s="93"/>
      <c r="G19" s="93">
        <v>0.2</v>
      </c>
      <c r="H19" s="93">
        <v>0.2</v>
      </c>
      <c r="I19" s="93">
        <v>0.28999999999999998</v>
      </c>
      <c r="J19" s="93">
        <f>(12+6+4+4+3+3)</f>
        <v>32</v>
      </c>
      <c r="K19" s="94">
        <f>G19*H19*I19*J19</f>
        <v>0.37120000000000003</v>
      </c>
    </row>
    <row r="20" spans="1:11">
      <c r="A20" s="91"/>
      <c r="B20" s="47"/>
      <c r="C20" s="47"/>
      <c r="D20" s="76" t="s">
        <v>89</v>
      </c>
      <c r="E20" s="47"/>
      <c r="F20" s="93"/>
      <c r="G20" s="93">
        <v>0.2</v>
      </c>
      <c r="H20" s="93">
        <v>0.2</v>
      </c>
      <c r="I20" s="93">
        <v>0.06</v>
      </c>
      <c r="J20" s="93">
        <f>(12+6+4+4+3+3)</f>
        <v>32</v>
      </c>
      <c r="K20" s="94">
        <f>G20*H20*I20*J20</f>
        <v>7.6800000000000007E-2</v>
      </c>
    </row>
    <row r="21" spans="1:11">
      <c r="A21" s="91"/>
      <c r="B21" s="47"/>
      <c r="C21" s="47"/>
      <c r="D21" s="76"/>
      <c r="E21" s="47"/>
      <c r="F21" s="93"/>
      <c r="G21" s="93"/>
      <c r="H21" s="93"/>
      <c r="I21" s="93"/>
      <c r="J21" s="93" t="s">
        <v>83</v>
      </c>
      <c r="K21" s="90">
        <f>SUM(K19:K20)</f>
        <v>0.44800000000000006</v>
      </c>
    </row>
    <row r="22" spans="1:11" ht="21.75" customHeight="1">
      <c r="A22" s="84">
        <v>3</v>
      </c>
      <c r="B22" s="169" t="s">
        <v>91</v>
      </c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30.6" customHeight="1">
      <c r="A23" s="99" t="s">
        <v>56</v>
      </c>
      <c r="B23" s="85" t="s">
        <v>33</v>
      </c>
      <c r="C23" s="95" t="s">
        <v>92</v>
      </c>
      <c r="D23" s="96" t="s">
        <v>52</v>
      </c>
      <c r="E23" s="85" t="s">
        <v>39</v>
      </c>
      <c r="F23" s="89" t="s">
        <v>78</v>
      </c>
      <c r="G23" s="89" t="s">
        <v>79</v>
      </c>
      <c r="H23" s="89" t="s">
        <v>26</v>
      </c>
      <c r="I23" s="89" t="s">
        <v>80</v>
      </c>
      <c r="J23" s="89" t="s">
        <v>81</v>
      </c>
      <c r="K23" s="90" t="s">
        <v>76</v>
      </c>
    </row>
    <row r="24" spans="1:11" ht="29.85" customHeight="1">
      <c r="A24" s="100"/>
      <c r="B24" s="101"/>
      <c r="C24" s="101"/>
      <c r="D24" s="74" t="s">
        <v>93</v>
      </c>
      <c r="E24" s="100"/>
      <c r="F24" s="102"/>
      <c r="G24" s="103"/>
      <c r="H24" s="102"/>
      <c r="I24" s="102"/>
      <c r="J24" s="102">
        <v>22.4</v>
      </c>
      <c r="K24" s="94">
        <f>J24</f>
        <v>22.4</v>
      </c>
    </row>
    <row r="25" spans="1:11">
      <c r="A25" s="100"/>
      <c r="B25" s="101"/>
      <c r="C25" s="104"/>
      <c r="D25" s="74" t="s">
        <v>94</v>
      </c>
      <c r="E25" s="100"/>
      <c r="F25" s="102"/>
      <c r="G25" s="102"/>
      <c r="H25" s="102"/>
      <c r="I25" s="102"/>
      <c r="J25" s="93" t="s">
        <v>83</v>
      </c>
      <c r="K25" s="90">
        <f>K24</f>
        <v>22.4</v>
      </c>
    </row>
    <row r="26" spans="1:11" ht="37.35" customHeight="1">
      <c r="A26" s="99" t="s">
        <v>56</v>
      </c>
      <c r="B26" s="85" t="s">
        <v>11</v>
      </c>
      <c r="C26" s="95" t="s">
        <v>54</v>
      </c>
      <c r="D26" s="96" t="s">
        <v>95</v>
      </c>
      <c r="E26" s="85" t="s">
        <v>39</v>
      </c>
      <c r="F26" s="89" t="s">
        <v>78</v>
      </c>
      <c r="G26" s="89" t="s">
        <v>79</v>
      </c>
      <c r="H26" s="89" t="s">
        <v>26</v>
      </c>
      <c r="I26" s="89" t="s">
        <v>80</v>
      </c>
      <c r="J26" s="89" t="s">
        <v>81</v>
      </c>
      <c r="K26" s="90" t="s">
        <v>76</v>
      </c>
    </row>
    <row r="27" spans="1:11">
      <c r="A27" s="100"/>
      <c r="B27" s="101"/>
      <c r="C27" s="101"/>
      <c r="D27" s="74"/>
      <c r="E27" s="100"/>
      <c r="F27" s="102"/>
      <c r="G27" s="103"/>
      <c r="H27" s="102"/>
      <c r="I27" s="102"/>
      <c r="J27" s="102">
        <f>D28</f>
        <v>24.599999999999998</v>
      </c>
      <c r="K27" s="94">
        <f>J27</f>
        <v>24.599999999999998</v>
      </c>
    </row>
    <row r="28" spans="1:11">
      <c r="A28" s="100"/>
      <c r="B28" s="101"/>
      <c r="C28" s="105"/>
      <c r="D28" s="74">
        <f>10.9+10.9+1.4+1.4</f>
        <v>24.599999999999998</v>
      </c>
      <c r="E28" s="100"/>
      <c r="F28" s="102"/>
      <c r="G28" s="102"/>
      <c r="H28" s="102"/>
      <c r="I28" s="102"/>
      <c r="J28" s="93" t="s">
        <v>83</v>
      </c>
      <c r="K28" s="90">
        <f>K27</f>
        <v>24.599999999999998</v>
      </c>
    </row>
    <row r="29" spans="1:11" ht="49.5">
      <c r="A29" s="99" t="s">
        <v>56</v>
      </c>
      <c r="B29" s="85" t="s">
        <v>11</v>
      </c>
      <c r="C29" s="106" t="s">
        <v>57</v>
      </c>
      <c r="D29" s="107" t="s">
        <v>96</v>
      </c>
      <c r="E29" s="85" t="s">
        <v>39</v>
      </c>
      <c r="F29" s="89" t="s">
        <v>78</v>
      </c>
      <c r="G29" s="89" t="s">
        <v>79</v>
      </c>
      <c r="H29" s="89" t="s">
        <v>26</v>
      </c>
      <c r="I29" s="89" t="s">
        <v>80</v>
      </c>
      <c r="J29" s="89" t="s">
        <v>81</v>
      </c>
      <c r="K29" s="90" t="s">
        <v>76</v>
      </c>
    </row>
    <row r="30" spans="1:11">
      <c r="A30" s="100"/>
      <c r="B30" s="101"/>
      <c r="C30" s="101"/>
      <c r="D30" s="74"/>
      <c r="E30" s="100"/>
      <c r="F30" s="102"/>
      <c r="G30" s="103"/>
      <c r="H30" s="102"/>
      <c r="I30" s="102"/>
      <c r="J30" s="102">
        <f>D31</f>
        <v>16.440000000000001</v>
      </c>
      <c r="K30" s="94">
        <f>J30</f>
        <v>16.440000000000001</v>
      </c>
    </row>
    <row r="31" spans="1:11">
      <c r="A31" s="100"/>
      <c r="B31" s="101"/>
      <c r="C31" s="105"/>
      <c r="D31" s="74">
        <f>2.3+2.3+2.4+2.4+1.82+1.82+1.7+1.7</f>
        <v>16.440000000000001</v>
      </c>
      <c r="E31" s="100"/>
      <c r="F31" s="102"/>
      <c r="G31" s="102"/>
      <c r="H31" s="102"/>
      <c r="I31" s="102"/>
      <c r="J31" s="93" t="s">
        <v>83</v>
      </c>
      <c r="K31" s="90">
        <f>K30</f>
        <v>16.440000000000001</v>
      </c>
    </row>
    <row r="32" spans="1:11" ht="42.95" customHeight="1">
      <c r="A32" s="99" t="s">
        <v>59</v>
      </c>
      <c r="B32" s="89" t="s">
        <v>33</v>
      </c>
      <c r="C32" s="98" t="s">
        <v>60</v>
      </c>
      <c r="D32" s="96" t="s">
        <v>61</v>
      </c>
      <c r="E32" s="85" t="s">
        <v>35</v>
      </c>
      <c r="F32" s="89" t="s">
        <v>78</v>
      </c>
      <c r="G32" s="89" t="s">
        <v>79</v>
      </c>
      <c r="H32" s="89" t="s">
        <v>26</v>
      </c>
      <c r="I32" s="89" t="s">
        <v>80</v>
      </c>
      <c r="J32" s="89" t="s">
        <v>81</v>
      </c>
      <c r="K32" s="90" t="s">
        <v>76</v>
      </c>
    </row>
    <row r="33" spans="1:11" ht="33">
      <c r="A33" s="100"/>
      <c r="B33" s="101"/>
      <c r="C33" s="105"/>
      <c r="D33" s="74" t="s">
        <v>52</v>
      </c>
      <c r="E33" s="100"/>
      <c r="F33" s="102">
        <v>2</v>
      </c>
      <c r="G33" s="108"/>
      <c r="H33" s="108">
        <v>22.4</v>
      </c>
      <c r="I33" s="108">
        <v>1.4</v>
      </c>
      <c r="J33" s="102"/>
      <c r="K33" s="94">
        <f>F33*H33*I33</f>
        <v>62.719999999999992</v>
      </c>
    </row>
    <row r="34" spans="1:11">
      <c r="A34" s="100"/>
      <c r="B34" s="101"/>
      <c r="C34" s="105"/>
      <c r="D34" s="109"/>
      <c r="E34" s="100"/>
      <c r="F34" s="102"/>
      <c r="G34" s="108"/>
      <c r="H34" s="108"/>
      <c r="I34" s="108"/>
      <c r="J34" s="93" t="s">
        <v>83</v>
      </c>
      <c r="K34" s="90">
        <f>SUM(K33:K33)</f>
        <v>62.719999999999992</v>
      </c>
    </row>
    <row r="35" spans="1:11" ht="54.4" customHeight="1">
      <c r="A35" s="99" t="s">
        <v>53</v>
      </c>
      <c r="B35" s="85" t="s">
        <v>33</v>
      </c>
      <c r="C35" s="95" t="s">
        <v>63</v>
      </c>
      <c r="D35" s="96" t="s">
        <v>64</v>
      </c>
      <c r="E35" s="85" t="s">
        <v>43</v>
      </c>
      <c r="F35" s="89" t="s">
        <v>78</v>
      </c>
      <c r="G35" s="89" t="s">
        <v>79</v>
      </c>
      <c r="H35" s="89" t="s">
        <v>26</v>
      </c>
      <c r="I35" s="89" t="s">
        <v>80</v>
      </c>
      <c r="J35" s="89" t="s">
        <v>81</v>
      </c>
      <c r="K35" s="90" t="s">
        <v>76</v>
      </c>
    </row>
    <row r="36" spans="1:11" ht="40.35" customHeight="1">
      <c r="A36" s="100"/>
      <c r="B36" s="101"/>
      <c r="C36" s="105"/>
      <c r="D36" s="74" t="s">
        <v>97</v>
      </c>
      <c r="E36" s="100"/>
      <c r="F36" s="102"/>
      <c r="G36" s="108">
        <v>0.2</v>
      </c>
      <c r="H36" s="108">
        <v>0.2</v>
      </c>
      <c r="I36" s="108">
        <v>0.35</v>
      </c>
      <c r="J36" s="93">
        <f>(12+6+4+4+3+3)</f>
        <v>32</v>
      </c>
      <c r="K36" s="94">
        <f>G36*H36*I36*J36</f>
        <v>0.44800000000000006</v>
      </c>
    </row>
    <row r="37" spans="1:11" ht="17.100000000000001" customHeight="1">
      <c r="A37" s="100"/>
      <c r="B37" s="101"/>
      <c r="C37" s="105"/>
      <c r="D37" s="74"/>
      <c r="E37" s="100"/>
      <c r="F37" s="102"/>
      <c r="G37" s="102"/>
      <c r="H37" s="102"/>
      <c r="I37" s="102"/>
      <c r="J37" s="93" t="s">
        <v>83</v>
      </c>
      <c r="K37" s="90">
        <f>SUM(K36:K36)</f>
        <v>0.44800000000000006</v>
      </c>
    </row>
    <row r="38" spans="1:11" ht="31.7" customHeight="1">
      <c r="A38" s="110" t="s">
        <v>53</v>
      </c>
      <c r="B38" s="85" t="s">
        <v>33</v>
      </c>
      <c r="C38" s="95" t="s">
        <v>66</v>
      </c>
      <c r="D38" s="96" t="s">
        <v>67</v>
      </c>
      <c r="E38" s="85" t="s">
        <v>43</v>
      </c>
      <c r="F38" s="89" t="s">
        <v>78</v>
      </c>
      <c r="G38" s="89" t="s">
        <v>79</v>
      </c>
      <c r="H38" s="89" t="s">
        <v>26</v>
      </c>
      <c r="I38" s="89" t="s">
        <v>80</v>
      </c>
      <c r="J38" s="89" t="s">
        <v>81</v>
      </c>
      <c r="K38" s="111" t="s">
        <v>76</v>
      </c>
    </row>
    <row r="39" spans="1:11" ht="23.25" customHeight="1">
      <c r="A39" s="112"/>
      <c r="B39" s="101"/>
      <c r="C39" s="105"/>
      <c r="D39" s="74"/>
      <c r="E39" s="100"/>
      <c r="F39" s="102"/>
      <c r="G39" s="108">
        <v>0.2</v>
      </c>
      <c r="H39" s="108">
        <v>0.2</v>
      </c>
      <c r="I39" s="108">
        <v>0.35</v>
      </c>
      <c r="J39" s="93">
        <v>32</v>
      </c>
      <c r="K39" s="113">
        <f>G39*H39*I39*J39</f>
        <v>0.44800000000000006</v>
      </c>
    </row>
    <row r="40" spans="1:11" ht="25.15" customHeight="1">
      <c r="A40" s="112"/>
      <c r="B40" s="101"/>
      <c r="C40" s="105"/>
      <c r="D40" s="74"/>
      <c r="E40" s="100"/>
      <c r="F40" s="102"/>
      <c r="G40" s="102"/>
      <c r="H40" s="102"/>
      <c r="I40" s="102"/>
      <c r="J40" s="93" t="s">
        <v>83</v>
      </c>
      <c r="K40" s="111">
        <f>SUM(K39:K39)</f>
        <v>0.44800000000000006</v>
      </c>
    </row>
    <row r="41" spans="1:11" ht="20.100000000000001" customHeight="1">
      <c r="A41" s="1" t="s">
        <v>98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>
      <c r="A42" s="114">
        <v>2</v>
      </c>
      <c r="B42" s="170" t="s">
        <v>30</v>
      </c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ht="29.85" customHeight="1">
      <c r="A43" s="88" t="s">
        <v>25</v>
      </c>
      <c r="B43" s="88" t="s">
        <v>33</v>
      </c>
      <c r="C43" s="86" t="s">
        <v>32</v>
      </c>
      <c r="D43" s="87" t="s">
        <v>34</v>
      </c>
      <c r="E43" s="88" t="s">
        <v>35</v>
      </c>
      <c r="F43" s="115" t="s">
        <v>78</v>
      </c>
      <c r="G43" s="89" t="s">
        <v>79</v>
      </c>
      <c r="H43" s="89" t="s">
        <v>26</v>
      </c>
      <c r="I43" s="89" t="s">
        <v>80</v>
      </c>
      <c r="J43" s="89" t="s">
        <v>81</v>
      </c>
      <c r="K43" s="90" t="s">
        <v>76</v>
      </c>
    </row>
    <row r="44" spans="1:11" ht="19.899999999999999" customHeight="1">
      <c r="A44" s="91"/>
      <c r="B44" s="47"/>
      <c r="C44" s="47"/>
      <c r="D44" s="116" t="s">
        <v>82</v>
      </c>
      <c r="E44" s="47"/>
      <c r="F44" s="92"/>
      <c r="G44" s="93"/>
      <c r="H44" s="93">
        <v>2.4</v>
      </c>
      <c r="I44" s="93">
        <v>1.2</v>
      </c>
      <c r="J44" s="93"/>
      <c r="K44" s="94">
        <f>H44*I44</f>
        <v>2.88</v>
      </c>
    </row>
    <row r="45" spans="1:11" ht="19.899999999999999" customHeight="1">
      <c r="A45" s="91"/>
      <c r="B45" s="47"/>
      <c r="C45" s="47"/>
      <c r="D45" s="76"/>
      <c r="E45" s="47"/>
      <c r="F45" s="93"/>
      <c r="G45" s="93"/>
      <c r="I45" s="93"/>
      <c r="J45" s="93" t="s">
        <v>83</v>
      </c>
      <c r="K45" s="90">
        <f>K44</f>
        <v>2.88</v>
      </c>
    </row>
    <row r="46" spans="1:11" ht="29.85" customHeight="1">
      <c r="A46" s="88" t="s">
        <v>84</v>
      </c>
      <c r="B46" s="88" t="s">
        <v>33</v>
      </c>
      <c r="C46" s="86" t="s">
        <v>85</v>
      </c>
      <c r="D46" s="87" t="s">
        <v>86</v>
      </c>
      <c r="E46" s="88" t="s">
        <v>87</v>
      </c>
      <c r="F46" s="115" t="s">
        <v>78</v>
      </c>
      <c r="G46" s="115" t="s">
        <v>79</v>
      </c>
      <c r="H46" s="89" t="s">
        <v>26</v>
      </c>
      <c r="I46" s="89" t="s">
        <v>80</v>
      </c>
      <c r="J46" s="89" t="s">
        <v>81</v>
      </c>
      <c r="K46" s="90" t="s">
        <v>76</v>
      </c>
    </row>
    <row r="47" spans="1:11" ht="19.899999999999999" customHeight="1">
      <c r="A47" s="91"/>
      <c r="B47" s="47"/>
      <c r="C47" s="47"/>
      <c r="D47" s="76"/>
      <c r="E47" s="47"/>
      <c r="F47" s="92">
        <v>1</v>
      </c>
      <c r="G47" s="93"/>
      <c r="H47" s="93"/>
      <c r="I47" s="93"/>
      <c r="J47" s="93">
        <v>3</v>
      </c>
      <c r="K47" s="94">
        <f>F47*J47</f>
        <v>3</v>
      </c>
    </row>
    <row r="48" spans="1:11" ht="19.899999999999999" customHeight="1">
      <c r="A48" s="91"/>
      <c r="B48" s="47"/>
      <c r="C48" s="47"/>
      <c r="D48" s="76"/>
      <c r="E48" s="47"/>
      <c r="F48" s="93"/>
      <c r="G48" s="93"/>
      <c r="H48" s="93"/>
      <c r="I48" s="93"/>
      <c r="J48" s="93" t="s">
        <v>83</v>
      </c>
      <c r="K48" s="90">
        <f>K47</f>
        <v>3</v>
      </c>
    </row>
    <row r="49" spans="1:11" ht="33">
      <c r="A49" s="117" t="s">
        <v>36</v>
      </c>
      <c r="B49" s="85" t="s">
        <v>33</v>
      </c>
      <c r="C49" s="95" t="s">
        <v>37</v>
      </c>
      <c r="D49" s="96" t="s">
        <v>38</v>
      </c>
      <c r="E49" s="85" t="s">
        <v>39</v>
      </c>
      <c r="F49" s="89" t="s">
        <v>78</v>
      </c>
      <c r="G49" s="89" t="s">
        <v>79</v>
      </c>
      <c r="H49" s="89" t="s">
        <v>26</v>
      </c>
      <c r="I49" s="89" t="s">
        <v>80</v>
      </c>
      <c r="J49" s="89" t="s">
        <v>81</v>
      </c>
      <c r="K49" s="111" t="s">
        <v>76</v>
      </c>
    </row>
    <row r="50" spans="1:11" ht="19.350000000000001" customHeight="1">
      <c r="A50" s="118"/>
      <c r="B50" s="47"/>
      <c r="C50" s="47"/>
      <c r="D50" s="76" t="s">
        <v>88</v>
      </c>
      <c r="E50" s="47"/>
      <c r="G50" s="93"/>
      <c r="H50" s="93">
        <v>0.8</v>
      </c>
      <c r="I50" s="93"/>
      <c r="J50" s="93">
        <v>10</v>
      </c>
      <c r="K50" s="113">
        <f>J50*H50</f>
        <v>8</v>
      </c>
    </row>
    <row r="51" spans="1:11">
      <c r="A51" s="118"/>
      <c r="B51" s="47"/>
      <c r="C51" s="47"/>
      <c r="D51" s="76"/>
      <c r="E51" s="47"/>
      <c r="F51" s="93"/>
      <c r="G51" s="93"/>
      <c r="H51" s="93"/>
      <c r="I51" s="93"/>
      <c r="J51" s="93" t="s">
        <v>83</v>
      </c>
      <c r="K51" s="111">
        <f>K50</f>
        <v>8</v>
      </c>
    </row>
    <row r="52" spans="1:11" ht="33">
      <c r="A52" s="119" t="s">
        <v>40</v>
      </c>
      <c r="B52" s="89" t="s">
        <v>33</v>
      </c>
      <c r="C52" s="98" t="s">
        <v>41</v>
      </c>
      <c r="D52" s="96" t="s">
        <v>42</v>
      </c>
      <c r="E52" s="85" t="s">
        <v>43</v>
      </c>
      <c r="F52" s="89" t="s">
        <v>78</v>
      </c>
      <c r="G52" s="89" t="s">
        <v>79</v>
      </c>
      <c r="H52" s="89" t="s">
        <v>26</v>
      </c>
      <c r="I52" s="89" t="s">
        <v>80</v>
      </c>
      <c r="J52" s="89" t="s">
        <v>81</v>
      </c>
      <c r="K52" s="111" t="s">
        <v>76</v>
      </c>
    </row>
    <row r="53" spans="1:11" ht="14.85" customHeight="1">
      <c r="A53" s="118"/>
      <c r="B53" s="47"/>
      <c r="C53" s="47"/>
      <c r="D53" s="76" t="s">
        <v>89</v>
      </c>
      <c r="E53" s="47"/>
      <c r="F53" s="93"/>
      <c r="G53" s="93">
        <v>0.2</v>
      </c>
      <c r="H53" s="93">
        <v>0.2</v>
      </c>
      <c r="I53" s="93">
        <v>0.06</v>
      </c>
      <c r="J53" s="93">
        <v>10</v>
      </c>
      <c r="K53" s="113">
        <f>G53*H53*I53*J53</f>
        <v>2.4E-2</v>
      </c>
    </row>
    <row r="54" spans="1:11">
      <c r="A54" s="120"/>
      <c r="B54" s="121"/>
      <c r="C54" s="121"/>
      <c r="D54" s="122"/>
      <c r="E54" s="121"/>
      <c r="F54" s="123"/>
      <c r="G54" s="123"/>
      <c r="H54" s="123"/>
      <c r="I54" s="123"/>
      <c r="J54" s="123" t="s">
        <v>83</v>
      </c>
      <c r="K54" s="124">
        <f>K53</f>
        <v>2.4E-2</v>
      </c>
    </row>
    <row r="55" spans="1:11" ht="44.1" customHeight="1">
      <c r="A55" s="117" t="s">
        <v>36</v>
      </c>
      <c r="B55" s="85" t="s">
        <v>33</v>
      </c>
      <c r="C55" s="95" t="s">
        <v>45</v>
      </c>
      <c r="D55" s="96" t="s">
        <v>46</v>
      </c>
      <c r="E55" s="85" t="s">
        <v>43</v>
      </c>
      <c r="F55" s="89" t="s">
        <v>78</v>
      </c>
      <c r="G55" s="89" t="s">
        <v>79</v>
      </c>
      <c r="H55" s="89" t="s">
        <v>26</v>
      </c>
      <c r="I55" s="89" t="s">
        <v>80</v>
      </c>
      <c r="J55" s="89" t="s">
        <v>81</v>
      </c>
      <c r="K55" s="111" t="s">
        <v>76</v>
      </c>
    </row>
    <row r="56" spans="1:11" ht="24.6" customHeight="1">
      <c r="A56" s="118"/>
      <c r="B56" s="47"/>
      <c r="C56" s="47"/>
      <c r="D56" s="76" t="s">
        <v>90</v>
      </c>
      <c r="E56" s="47"/>
      <c r="F56" s="93"/>
      <c r="G56" s="93">
        <v>0.2</v>
      </c>
      <c r="H56" s="93">
        <v>0.2</v>
      </c>
      <c r="I56" s="93">
        <v>0.28999999999999998</v>
      </c>
      <c r="J56" s="93">
        <v>10</v>
      </c>
      <c r="K56" s="113">
        <f>G56*H56*I56*J56</f>
        <v>0.11600000000000001</v>
      </c>
    </row>
    <row r="57" spans="1:11">
      <c r="A57" s="118"/>
      <c r="B57" s="47"/>
      <c r="C57" s="47"/>
      <c r="D57" s="76"/>
      <c r="E57" s="47"/>
      <c r="F57" s="93"/>
      <c r="G57" s="93"/>
      <c r="H57" s="93"/>
      <c r="I57" s="93"/>
      <c r="J57" s="93" t="s">
        <v>83</v>
      </c>
      <c r="K57" s="111">
        <f>K56</f>
        <v>0.11600000000000001</v>
      </c>
    </row>
    <row r="58" spans="1:11" ht="54.95" customHeight="1">
      <c r="A58" s="119" t="s">
        <v>40</v>
      </c>
      <c r="B58" s="89" t="s">
        <v>33</v>
      </c>
      <c r="C58" s="98" t="s">
        <v>48</v>
      </c>
      <c r="D58" s="96" t="s">
        <v>49</v>
      </c>
      <c r="E58" s="85" t="s">
        <v>43</v>
      </c>
      <c r="F58" s="89" t="s">
        <v>78</v>
      </c>
      <c r="G58" s="89" t="s">
        <v>79</v>
      </c>
      <c r="H58" s="89" t="s">
        <v>26</v>
      </c>
      <c r="I58" s="89" t="s">
        <v>80</v>
      </c>
      <c r="J58" s="89" t="s">
        <v>81</v>
      </c>
      <c r="K58" s="111" t="s">
        <v>76</v>
      </c>
    </row>
    <row r="59" spans="1:11" ht="20.85" customHeight="1">
      <c r="A59" s="118"/>
      <c r="B59" s="47"/>
      <c r="C59" s="47"/>
      <c r="D59" s="76" t="s">
        <v>90</v>
      </c>
      <c r="E59" s="47"/>
      <c r="F59" s="93"/>
      <c r="G59" s="93">
        <v>0.2</v>
      </c>
      <c r="H59" s="93">
        <v>0.2</v>
      </c>
      <c r="I59" s="93">
        <v>0.28999999999999998</v>
      </c>
      <c r="J59" s="93">
        <v>10</v>
      </c>
      <c r="K59" s="113">
        <f>G59*H59*I59*J59</f>
        <v>0.11600000000000001</v>
      </c>
    </row>
    <row r="60" spans="1:11" ht="25.35" customHeight="1">
      <c r="A60" s="118"/>
      <c r="B60" s="47"/>
      <c r="C60" s="47"/>
      <c r="D60" s="76" t="s">
        <v>89</v>
      </c>
      <c r="E60" s="47"/>
      <c r="F60" s="93"/>
      <c r="G60" s="93">
        <v>0.2</v>
      </c>
      <c r="H60" s="93">
        <v>0.2</v>
      </c>
      <c r="I60" s="93">
        <v>0.06</v>
      </c>
      <c r="J60" s="93">
        <v>10</v>
      </c>
      <c r="K60" s="113">
        <f>G60*H60*I60*J60</f>
        <v>2.4E-2</v>
      </c>
    </row>
    <row r="61" spans="1:11">
      <c r="A61" s="120"/>
      <c r="B61" s="121"/>
      <c r="C61" s="121"/>
      <c r="D61" s="122"/>
      <c r="E61" s="121"/>
      <c r="F61" s="123"/>
      <c r="G61" s="123"/>
      <c r="H61" s="123"/>
      <c r="I61" s="123"/>
      <c r="J61" s="123" t="s">
        <v>83</v>
      </c>
      <c r="K61" s="124">
        <f>SUM(K59:K60)</f>
        <v>0.14000000000000001</v>
      </c>
    </row>
    <row r="62" spans="1:11" ht="19.7" customHeight="1">
      <c r="A62" s="114">
        <v>3</v>
      </c>
      <c r="B62" s="170" t="s">
        <v>91</v>
      </c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37.35" customHeight="1">
      <c r="A63" s="110" t="s">
        <v>56</v>
      </c>
      <c r="B63" s="85" t="s">
        <v>33</v>
      </c>
      <c r="C63" s="95" t="s">
        <v>92</v>
      </c>
      <c r="D63" s="96" t="s">
        <v>52</v>
      </c>
      <c r="E63" s="85" t="s">
        <v>39</v>
      </c>
      <c r="F63" s="89" t="s">
        <v>78</v>
      </c>
      <c r="G63" s="89" t="s">
        <v>79</v>
      </c>
      <c r="H63" s="89" t="s">
        <v>26</v>
      </c>
      <c r="I63" s="89" t="s">
        <v>80</v>
      </c>
      <c r="J63" s="89" t="s">
        <v>81</v>
      </c>
      <c r="K63" s="111" t="s">
        <v>76</v>
      </c>
    </row>
    <row r="64" spans="1:11" ht="25.15" customHeight="1">
      <c r="A64" s="112"/>
      <c r="B64" s="101"/>
      <c r="C64" s="101"/>
      <c r="D64" s="74" t="s">
        <v>99</v>
      </c>
      <c r="E64" s="100"/>
      <c r="F64" s="102"/>
      <c r="G64" s="103"/>
      <c r="H64" s="102"/>
      <c r="I64" s="102"/>
      <c r="J64" s="102">
        <v>8</v>
      </c>
      <c r="K64" s="113">
        <f>J64</f>
        <v>8</v>
      </c>
    </row>
    <row r="65" spans="1:11">
      <c r="A65" s="112"/>
      <c r="B65" s="101"/>
      <c r="C65" s="104"/>
      <c r="D65" s="74" t="s">
        <v>100</v>
      </c>
      <c r="E65" s="100"/>
      <c r="F65" s="102"/>
      <c r="G65" s="102"/>
      <c r="H65" s="102"/>
      <c r="I65" s="102"/>
      <c r="J65" s="93" t="s">
        <v>83</v>
      </c>
      <c r="K65" s="111">
        <f>K64</f>
        <v>8</v>
      </c>
    </row>
    <row r="66" spans="1:11" ht="42" customHeight="1">
      <c r="A66" s="110" t="s">
        <v>56</v>
      </c>
      <c r="B66" s="85" t="s">
        <v>11</v>
      </c>
      <c r="C66" s="106" t="s">
        <v>57</v>
      </c>
      <c r="D66" s="125" t="s">
        <v>96</v>
      </c>
      <c r="E66" s="85" t="s">
        <v>39</v>
      </c>
      <c r="F66" s="89" t="s">
        <v>78</v>
      </c>
      <c r="G66" s="89" t="s">
        <v>79</v>
      </c>
      <c r="H66" s="89" t="s">
        <v>26</v>
      </c>
      <c r="I66" s="89" t="s">
        <v>80</v>
      </c>
      <c r="J66" s="89" t="s">
        <v>81</v>
      </c>
      <c r="K66" s="111" t="s">
        <v>76</v>
      </c>
    </row>
    <row r="67" spans="1:11" ht="26.1" customHeight="1">
      <c r="A67" s="112"/>
      <c r="B67" s="101"/>
      <c r="C67" s="101"/>
      <c r="D67" s="74" t="s">
        <v>101</v>
      </c>
      <c r="E67" s="100"/>
      <c r="F67" s="102"/>
      <c r="G67" s="103"/>
      <c r="H67" s="102"/>
      <c r="I67" s="102"/>
      <c r="J67" s="102">
        <f>D68</f>
        <v>12.4</v>
      </c>
      <c r="K67" s="113">
        <f>J67</f>
        <v>12.4</v>
      </c>
    </row>
    <row r="68" spans="1:11">
      <c r="A68" s="112"/>
      <c r="B68" s="101"/>
      <c r="C68" s="105"/>
      <c r="D68" s="74">
        <f>3.1*4</f>
        <v>12.4</v>
      </c>
      <c r="E68" s="100"/>
      <c r="F68" s="102"/>
      <c r="G68" s="102"/>
      <c r="H68" s="102"/>
      <c r="I68" s="102"/>
      <c r="J68" s="93" t="s">
        <v>83</v>
      </c>
      <c r="K68" s="111">
        <f>K67</f>
        <v>12.4</v>
      </c>
    </row>
    <row r="69" spans="1:11" ht="44.1" customHeight="1">
      <c r="A69" s="110" t="s">
        <v>59</v>
      </c>
      <c r="B69" s="89" t="s">
        <v>33</v>
      </c>
      <c r="C69" s="98" t="s">
        <v>60</v>
      </c>
      <c r="D69" s="96" t="s">
        <v>61</v>
      </c>
      <c r="E69" s="85" t="s">
        <v>35</v>
      </c>
      <c r="F69" s="89" t="s">
        <v>78</v>
      </c>
      <c r="G69" s="89" t="s">
        <v>79</v>
      </c>
      <c r="H69" s="89" t="s">
        <v>26</v>
      </c>
      <c r="I69" s="89" t="s">
        <v>80</v>
      </c>
      <c r="J69" s="89" t="s">
        <v>81</v>
      </c>
      <c r="K69" s="111" t="s">
        <v>76</v>
      </c>
    </row>
    <row r="70" spans="1:11" ht="33">
      <c r="A70" s="112"/>
      <c r="B70" s="101"/>
      <c r="C70" s="105"/>
      <c r="D70" s="74" t="s">
        <v>102</v>
      </c>
      <c r="E70" s="100"/>
      <c r="F70" s="102">
        <v>2</v>
      </c>
      <c r="G70" s="108"/>
      <c r="H70" s="108">
        <v>8</v>
      </c>
      <c r="I70" s="108">
        <v>1.4</v>
      </c>
      <c r="J70" s="102"/>
      <c r="K70" s="113">
        <f>F70*H70*I70</f>
        <v>22.4</v>
      </c>
    </row>
    <row r="71" spans="1:11" ht="33">
      <c r="A71" s="110" t="s">
        <v>53</v>
      </c>
      <c r="B71" s="85" t="s">
        <v>33</v>
      </c>
      <c r="C71" s="95" t="s">
        <v>63</v>
      </c>
      <c r="D71" s="96" t="s">
        <v>64</v>
      </c>
      <c r="E71" s="85" t="s">
        <v>43</v>
      </c>
      <c r="F71" s="89" t="s">
        <v>78</v>
      </c>
      <c r="G71" s="89" t="s">
        <v>79</v>
      </c>
      <c r="H71" s="89" t="s">
        <v>26</v>
      </c>
      <c r="I71" s="89" t="s">
        <v>80</v>
      </c>
      <c r="J71" s="89" t="s">
        <v>81</v>
      </c>
      <c r="K71" s="111" t="s">
        <v>76</v>
      </c>
    </row>
    <row r="72" spans="1:11">
      <c r="A72" s="112"/>
      <c r="B72" s="101"/>
      <c r="C72" s="105"/>
      <c r="D72" s="74" t="s">
        <v>103</v>
      </c>
      <c r="E72" s="100"/>
      <c r="F72" s="102"/>
      <c r="G72" s="108">
        <v>0.2</v>
      </c>
      <c r="H72" s="108">
        <v>0.2</v>
      </c>
      <c r="I72" s="108">
        <v>0.35</v>
      </c>
      <c r="J72" s="93">
        <v>10</v>
      </c>
      <c r="K72" s="113">
        <f>G72*H72*I72*J72</f>
        <v>0.14000000000000001</v>
      </c>
    </row>
    <row r="73" spans="1:11">
      <c r="A73" s="112"/>
      <c r="B73" s="101"/>
      <c r="C73" s="105"/>
      <c r="D73" s="74"/>
      <c r="E73" s="100"/>
      <c r="F73" s="102"/>
      <c r="G73" s="102"/>
      <c r="H73" s="102"/>
      <c r="I73" s="102"/>
      <c r="J73" s="93" t="s">
        <v>83</v>
      </c>
      <c r="K73" s="111">
        <f>SUM(K72:K72)</f>
        <v>0.14000000000000001</v>
      </c>
    </row>
    <row r="74" spans="1:11" ht="33">
      <c r="A74" s="110" t="s">
        <v>53</v>
      </c>
      <c r="B74" s="85" t="s">
        <v>33</v>
      </c>
      <c r="C74" s="95" t="s">
        <v>66</v>
      </c>
      <c r="D74" s="96" t="s">
        <v>67</v>
      </c>
      <c r="E74" s="85" t="s">
        <v>43</v>
      </c>
      <c r="F74" s="89" t="s">
        <v>78</v>
      </c>
      <c r="G74" s="89" t="s">
        <v>79</v>
      </c>
      <c r="H74" s="89" t="s">
        <v>26</v>
      </c>
      <c r="I74" s="89" t="s">
        <v>80</v>
      </c>
      <c r="J74" s="89" t="s">
        <v>81</v>
      </c>
      <c r="K74" s="111" t="s">
        <v>76</v>
      </c>
    </row>
    <row r="75" spans="1:11">
      <c r="A75" s="112"/>
      <c r="B75" s="101"/>
      <c r="C75" s="105"/>
      <c r="D75" s="74"/>
      <c r="E75" s="100"/>
      <c r="F75" s="102"/>
      <c r="G75" s="108">
        <v>0.2</v>
      </c>
      <c r="H75" s="108">
        <v>0.2</v>
      </c>
      <c r="I75" s="108">
        <v>0.35</v>
      </c>
      <c r="J75" s="93">
        <v>10</v>
      </c>
      <c r="K75" s="113">
        <f>G75*H75*I75*J75</f>
        <v>0.14000000000000001</v>
      </c>
    </row>
    <row r="76" spans="1:11">
      <c r="A76" s="112"/>
      <c r="B76" s="101"/>
      <c r="C76" s="105"/>
      <c r="D76" s="74"/>
      <c r="E76" s="100"/>
      <c r="F76" s="102"/>
      <c r="G76" s="102"/>
      <c r="H76" s="102"/>
      <c r="I76" s="102"/>
      <c r="J76" s="93" t="s">
        <v>83</v>
      </c>
      <c r="K76" s="111">
        <f>SUM(K75:K75)</f>
        <v>0.14000000000000001</v>
      </c>
    </row>
  </sheetData>
  <mergeCells count="6">
    <mergeCell ref="B62:K62"/>
    <mergeCell ref="A1:K1"/>
    <mergeCell ref="B2:K2"/>
    <mergeCell ref="B22:K22"/>
    <mergeCell ref="A41:K41"/>
    <mergeCell ref="B42:K4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17"/>
  <sheetViews>
    <sheetView zoomScaleNormal="100" workbookViewId="0">
      <selection activeCell="A10" sqref="A10:G10"/>
    </sheetView>
  </sheetViews>
  <sheetFormatPr defaultRowHeight="15"/>
  <cols>
    <col min="1" max="2" width="22.42578125" style="126" customWidth="1"/>
    <col min="3" max="3" width="35.42578125" style="126" customWidth="1"/>
    <col min="4" max="11" width="22.42578125" style="126" customWidth="1"/>
    <col min="12" max="1025" width="9.140625" style="126" customWidth="1"/>
  </cols>
  <sheetData>
    <row r="4" spans="1:8" ht="63.95" customHeight="1"/>
    <row r="5" spans="1:8" ht="16.5">
      <c r="A5" s="127" t="s">
        <v>104</v>
      </c>
      <c r="B5" s="23"/>
      <c r="C5" s="23"/>
      <c r="D5" s="23"/>
      <c r="E5" s="15"/>
      <c r="F5" s="15"/>
      <c r="G5" s="15"/>
      <c r="H5" s="128"/>
    </row>
    <row r="6" spans="1:8" ht="16.5" customHeight="1">
      <c r="A6" s="171" t="s">
        <v>105</v>
      </c>
      <c r="B6" s="171"/>
      <c r="C6" s="171"/>
      <c r="D6" s="171"/>
      <c r="E6" s="171"/>
      <c r="F6" s="171"/>
      <c r="G6" s="171"/>
      <c r="H6" s="128"/>
    </row>
    <row r="7" spans="1:8" ht="16.5">
      <c r="A7" s="171"/>
      <c r="B7" s="171"/>
      <c r="C7" s="171"/>
      <c r="D7" s="171"/>
      <c r="E7" s="171"/>
      <c r="F7" s="171"/>
      <c r="G7" s="171"/>
      <c r="H7" s="23"/>
    </row>
    <row r="8" spans="1:8" ht="16.5">
      <c r="A8" s="172" t="s">
        <v>106</v>
      </c>
      <c r="B8" s="172"/>
      <c r="C8" s="172"/>
      <c r="D8" s="172"/>
      <c r="E8" s="6"/>
      <c r="F8" s="6"/>
      <c r="G8" s="6"/>
      <c r="H8" s="23"/>
    </row>
    <row r="9" spans="1:8" ht="16.5">
      <c r="A9" s="21"/>
      <c r="B9" s="21"/>
      <c r="C9" s="21"/>
      <c r="D9" s="21"/>
      <c r="E9" s="27"/>
      <c r="F9" s="27"/>
      <c r="G9" s="27"/>
      <c r="H9" s="23"/>
    </row>
    <row r="10" spans="1:8" ht="16.5" customHeight="1">
      <c r="A10" s="173" t="s">
        <v>107</v>
      </c>
      <c r="B10" s="173"/>
      <c r="C10" s="173"/>
      <c r="D10" s="173"/>
      <c r="E10" s="173"/>
      <c r="F10" s="173"/>
      <c r="G10" s="173"/>
      <c r="H10" s="128"/>
    </row>
    <row r="11" spans="1:8" ht="16.5" customHeight="1">
      <c r="A11" s="130"/>
      <c r="B11" s="130"/>
      <c r="C11" s="130"/>
      <c r="D11" s="130"/>
      <c r="E11" s="130"/>
      <c r="F11" s="130"/>
      <c r="G11" s="130"/>
      <c r="H11" s="128"/>
    </row>
    <row r="12" spans="1:8" ht="16.5">
      <c r="A12" s="129" t="s">
        <v>14</v>
      </c>
      <c r="B12" s="129" t="s">
        <v>108</v>
      </c>
      <c r="C12" s="129" t="s">
        <v>109</v>
      </c>
      <c r="D12" s="131" t="s">
        <v>110</v>
      </c>
      <c r="E12" s="131" t="s">
        <v>78</v>
      </c>
      <c r="F12" s="129" t="s">
        <v>111</v>
      </c>
      <c r="G12" s="129" t="s">
        <v>112</v>
      </c>
      <c r="H12" s="128"/>
    </row>
    <row r="13" spans="1:8" ht="49.5">
      <c r="A13" s="34">
        <v>1</v>
      </c>
      <c r="B13" s="34">
        <v>90778</v>
      </c>
      <c r="C13" s="35" t="s">
        <v>113</v>
      </c>
      <c r="D13" s="34" t="s">
        <v>114</v>
      </c>
      <c r="E13" s="34">
        <f>4*3</f>
        <v>12</v>
      </c>
      <c r="F13" s="37">
        <v>109.82</v>
      </c>
      <c r="G13" s="37">
        <f>E13*F13</f>
        <v>1317.84</v>
      </c>
      <c r="H13" s="128"/>
    </row>
    <row r="14" spans="1:8" ht="49.5">
      <c r="A14" s="34">
        <v>2</v>
      </c>
      <c r="B14" s="34">
        <v>90776</v>
      </c>
      <c r="C14" s="35" t="s">
        <v>115</v>
      </c>
      <c r="D14" s="34" t="s">
        <v>114</v>
      </c>
      <c r="E14" s="34">
        <f>20*3</f>
        <v>60</v>
      </c>
      <c r="F14" s="37">
        <v>33.46</v>
      </c>
      <c r="G14" s="37">
        <f>E14*F14</f>
        <v>2007.6000000000001</v>
      </c>
      <c r="H14" s="128"/>
    </row>
    <row r="15" spans="1:8" ht="16.5">
      <c r="A15" s="132"/>
      <c r="B15" s="132"/>
      <c r="C15" s="132"/>
      <c r="D15" s="174" t="s">
        <v>76</v>
      </c>
      <c r="E15" s="174"/>
      <c r="F15" s="174"/>
      <c r="G15" s="133">
        <f>G14+G13</f>
        <v>3325.44</v>
      </c>
      <c r="H15" s="128"/>
    </row>
    <row r="16" spans="1:8" ht="16.5">
      <c r="A16" s="128"/>
      <c r="B16" s="128"/>
      <c r="C16" s="128"/>
      <c r="D16" s="128"/>
      <c r="E16" s="128"/>
      <c r="F16" s="128"/>
      <c r="G16" s="128"/>
      <c r="H16" s="128"/>
    </row>
    <row r="17" spans="1:8" ht="16.5">
      <c r="A17" s="128"/>
      <c r="B17" s="128"/>
      <c r="C17" s="128"/>
      <c r="D17" s="128"/>
      <c r="E17" s="128"/>
      <c r="F17" s="128"/>
      <c r="G17" s="128"/>
      <c r="H17" s="128"/>
    </row>
  </sheetData>
  <mergeCells count="5">
    <mergeCell ref="A6:G7"/>
    <mergeCell ref="A8:D8"/>
    <mergeCell ref="E8:G8"/>
    <mergeCell ref="A10:G10"/>
    <mergeCell ref="D15:F15"/>
  </mergeCells>
  <printOptions horizontalCentered="1"/>
  <pageMargins left="0.35763888888888901" right="0.35763888888888901" top="0.40902777777777799" bottom="1" header="0.51180555555555496" footer="0.51180555555555496"/>
  <pageSetup paperSize="9" scale="80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K32"/>
  <sheetViews>
    <sheetView topLeftCell="A19" zoomScale="80" zoomScaleNormal="80" workbookViewId="0">
      <selection activeCell="A11" sqref="A11:G11"/>
    </sheetView>
  </sheetViews>
  <sheetFormatPr defaultRowHeight="16.5"/>
  <cols>
    <col min="1" max="1" width="8.7109375" style="16" customWidth="1"/>
    <col min="2" max="2" width="26.140625" style="16" customWidth="1"/>
    <col min="3" max="3" width="97.28515625" style="16" customWidth="1"/>
    <col min="4" max="4" width="20.28515625" style="16" customWidth="1"/>
    <col min="5" max="5" width="25.42578125" style="16" customWidth="1"/>
    <col min="6" max="6" width="16.5703125" style="16" customWidth="1"/>
    <col min="7" max="7" width="15.140625" style="16" customWidth="1"/>
    <col min="8" max="1025" width="8.7109375" style="16" customWidth="1"/>
  </cols>
  <sheetData>
    <row r="6" spans="1:7">
      <c r="A6" s="21" t="s">
        <v>8</v>
      </c>
      <c r="B6" s="23"/>
      <c r="C6" s="23"/>
      <c r="D6" s="23"/>
      <c r="E6" s="15"/>
      <c r="F6" s="15"/>
      <c r="G6" s="15"/>
    </row>
    <row r="7" spans="1:7" ht="16.5" customHeight="1">
      <c r="A7" s="8" t="s">
        <v>10</v>
      </c>
      <c r="B7" s="8"/>
      <c r="C7" s="8"/>
      <c r="D7" s="8"/>
      <c r="E7" s="8"/>
      <c r="F7" s="8"/>
      <c r="G7" s="25"/>
    </row>
    <row r="8" spans="1:7">
      <c r="A8" s="8"/>
      <c r="B8" s="8"/>
      <c r="C8" s="8"/>
      <c r="D8" s="8"/>
      <c r="E8" s="8"/>
      <c r="F8" s="8"/>
      <c r="G8" s="25"/>
    </row>
    <row r="9" spans="1:7">
      <c r="A9" s="10" t="s">
        <v>12</v>
      </c>
      <c r="B9" s="10"/>
      <c r="C9" s="10"/>
      <c r="D9" s="10"/>
      <c r="E9" s="6"/>
      <c r="F9" s="6"/>
      <c r="G9" s="6"/>
    </row>
    <row r="11" spans="1:7" ht="16.5" customHeight="1">
      <c r="A11" s="173" t="s">
        <v>116</v>
      </c>
      <c r="B11" s="173"/>
      <c r="C11" s="173"/>
      <c r="D11" s="173"/>
      <c r="E11" s="173"/>
      <c r="F11" s="173"/>
      <c r="G11" s="173"/>
    </row>
    <row r="13" spans="1:7" ht="16.5" customHeight="1">
      <c r="E13" s="13" t="s">
        <v>1</v>
      </c>
      <c r="F13" s="13"/>
      <c r="G13" s="13"/>
    </row>
    <row r="14" spans="1:7" ht="33" customHeight="1">
      <c r="E14" s="12" t="s">
        <v>6</v>
      </c>
      <c r="F14" s="12"/>
      <c r="G14" s="22" t="s">
        <v>7</v>
      </c>
    </row>
    <row r="15" spans="1:7">
      <c r="E15" s="9" t="s">
        <v>9</v>
      </c>
      <c r="F15" s="9"/>
      <c r="G15" s="24">
        <v>0.9778</v>
      </c>
    </row>
    <row r="17" spans="1:7">
      <c r="A17" s="65" t="s">
        <v>117</v>
      </c>
      <c r="B17" s="65" t="s">
        <v>118</v>
      </c>
      <c r="C17" s="65" t="s">
        <v>119</v>
      </c>
      <c r="D17" s="65" t="s">
        <v>120</v>
      </c>
      <c r="E17" s="65" t="s">
        <v>121</v>
      </c>
      <c r="F17" s="65" t="s">
        <v>122</v>
      </c>
      <c r="G17" s="65" t="s">
        <v>123</v>
      </c>
    </row>
    <row r="18" spans="1:7">
      <c r="A18" s="47"/>
      <c r="B18" s="134" t="s">
        <v>124</v>
      </c>
      <c r="C18" s="76" t="s">
        <v>52</v>
      </c>
      <c r="D18" s="47" t="s">
        <v>39</v>
      </c>
      <c r="E18" s="93">
        <f>E23*E28</f>
        <v>1088.7672727272727</v>
      </c>
      <c r="F18" s="93">
        <f>(E21*E26+E22*E27)*1.9778</f>
        <v>37.400198000000003</v>
      </c>
      <c r="G18" s="93">
        <f>E18+F18</f>
        <v>1126.1674707272728</v>
      </c>
    </row>
    <row r="19" spans="1:7" ht="9.9499999999999993" customHeight="1">
      <c r="A19" s="135"/>
      <c r="B19" s="135"/>
      <c r="C19" s="135"/>
      <c r="D19" s="135"/>
      <c r="E19" s="135"/>
      <c r="F19" s="135"/>
      <c r="G19" s="135"/>
    </row>
    <row r="20" spans="1:7">
      <c r="A20" s="65" t="s">
        <v>117</v>
      </c>
      <c r="B20" s="65" t="s">
        <v>118</v>
      </c>
      <c r="C20" s="65" t="s">
        <v>125</v>
      </c>
      <c r="D20" s="65" t="s">
        <v>120</v>
      </c>
      <c r="E20" s="65" t="s">
        <v>121</v>
      </c>
      <c r="F20" s="135"/>
      <c r="G20" s="135"/>
    </row>
    <row r="21" spans="1:7">
      <c r="A21" s="47" t="s">
        <v>33</v>
      </c>
      <c r="B21" s="47" t="s">
        <v>126</v>
      </c>
      <c r="C21" s="76" t="s">
        <v>127</v>
      </c>
      <c r="D21" s="47" t="s">
        <v>114</v>
      </c>
      <c r="E21" s="93">
        <v>1</v>
      </c>
      <c r="F21" s="135"/>
      <c r="G21" s="135"/>
    </row>
    <row r="22" spans="1:7">
      <c r="A22" s="47" t="s">
        <v>33</v>
      </c>
      <c r="B22" s="136" t="s">
        <v>128</v>
      </c>
      <c r="C22" s="76" t="s">
        <v>129</v>
      </c>
      <c r="D22" s="47" t="s">
        <v>114</v>
      </c>
      <c r="E22" s="93">
        <v>1</v>
      </c>
      <c r="F22" s="135"/>
      <c r="G22" s="135"/>
    </row>
    <row r="23" spans="1:7">
      <c r="A23" s="47" t="s">
        <v>33</v>
      </c>
      <c r="B23" s="136" t="s">
        <v>130</v>
      </c>
      <c r="C23" s="76" t="s">
        <v>52</v>
      </c>
      <c r="D23" s="47" t="s">
        <v>39</v>
      </c>
      <c r="E23" s="93">
        <v>1</v>
      </c>
      <c r="F23" s="135"/>
      <c r="G23" s="135"/>
    </row>
    <row r="24" spans="1:7">
      <c r="A24" s="135"/>
      <c r="B24" s="135"/>
      <c r="C24" s="135"/>
      <c r="D24" s="135"/>
      <c r="E24" s="135"/>
      <c r="F24" s="135"/>
      <c r="G24" s="135"/>
    </row>
    <row r="25" spans="1:7">
      <c r="A25" s="65" t="s">
        <v>117</v>
      </c>
      <c r="B25" s="65" t="s">
        <v>118</v>
      </c>
      <c r="C25" s="65" t="s">
        <v>131</v>
      </c>
      <c r="D25" s="65" t="s">
        <v>120</v>
      </c>
      <c r="E25" s="65" t="s">
        <v>121</v>
      </c>
      <c r="F25" s="135"/>
      <c r="G25" s="135"/>
    </row>
    <row r="26" spans="1:7">
      <c r="A26" s="47" t="s">
        <v>33</v>
      </c>
      <c r="B26" s="47" t="s">
        <v>126</v>
      </c>
      <c r="C26" s="76" t="s">
        <v>127</v>
      </c>
      <c r="D26" s="47" t="s">
        <v>114</v>
      </c>
      <c r="E26" s="93">
        <v>10.38</v>
      </c>
      <c r="F26" s="135"/>
      <c r="G26" s="135"/>
    </row>
    <row r="27" spans="1:7">
      <c r="A27" s="47" t="s">
        <v>33</v>
      </c>
      <c r="B27" s="136" t="s">
        <v>128</v>
      </c>
      <c r="C27" s="76" t="s">
        <v>129</v>
      </c>
      <c r="D27" s="47" t="s">
        <v>114</v>
      </c>
      <c r="E27" s="93">
        <v>8.5299999999999994</v>
      </c>
      <c r="F27" s="135"/>
      <c r="G27" s="135"/>
    </row>
    <row r="28" spans="1:7">
      <c r="A28" s="137"/>
      <c r="B28" s="136" t="s">
        <v>132</v>
      </c>
      <c r="C28" s="76" t="s">
        <v>52</v>
      </c>
      <c r="D28" s="47" t="s">
        <v>39</v>
      </c>
      <c r="E28" s="93">
        <f>E32</f>
        <v>1088.7672727272727</v>
      </c>
    </row>
    <row r="30" spans="1:7">
      <c r="A30" s="65" t="s">
        <v>117</v>
      </c>
      <c r="B30" s="65" t="s">
        <v>118</v>
      </c>
      <c r="C30" s="65" t="s">
        <v>133</v>
      </c>
      <c r="D30" s="65" t="s">
        <v>120</v>
      </c>
      <c r="E30" s="65" t="s">
        <v>121</v>
      </c>
      <c r="F30" s="135"/>
      <c r="G30" s="135"/>
    </row>
    <row r="31" spans="1:7">
      <c r="A31" s="47" t="s">
        <v>33</v>
      </c>
      <c r="B31" s="136" t="s">
        <v>130</v>
      </c>
      <c r="C31" s="76" t="s">
        <v>134</v>
      </c>
      <c r="D31" s="47" t="s">
        <v>39</v>
      </c>
      <c r="E31" s="93">
        <v>855.46</v>
      </c>
      <c r="F31" s="135"/>
      <c r="G31" s="135"/>
    </row>
    <row r="32" spans="1:7">
      <c r="A32" s="137"/>
      <c r="B32" s="136" t="s">
        <v>132</v>
      </c>
      <c r="C32" s="76" t="s">
        <v>52</v>
      </c>
      <c r="D32" s="47" t="s">
        <v>39</v>
      </c>
      <c r="E32" s="93">
        <f>E31*1.4/1.1</f>
        <v>1088.7672727272727</v>
      </c>
    </row>
  </sheetData>
  <mergeCells count="7">
    <mergeCell ref="E14:F14"/>
    <mergeCell ref="E15:F15"/>
    <mergeCell ref="A7:F8"/>
    <mergeCell ref="A9:D9"/>
    <mergeCell ref="E9:G9"/>
    <mergeCell ref="A11:G11"/>
    <mergeCell ref="E13:G13"/>
  </mergeCells>
  <printOptions horizontalCentered="1"/>
  <pageMargins left="0.78680555555555598" right="0.78680555555555598" top="1.0506944444444399" bottom="1.0506944444444399" header="0.51180555555555496" footer="0.51180555555555496"/>
  <pageSetup paperSize="9" scale="60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/>
  </sheetViews>
  <sheetFormatPr defaultRowHeight="15"/>
  <cols>
    <col min="1" max="1" width="11.85546875" customWidth="1"/>
    <col min="2" max="2" width="62" customWidth="1"/>
    <col min="3" max="3" width="18.7109375" customWidth="1"/>
    <col min="4" max="6" width="17.85546875" customWidth="1"/>
    <col min="7" max="1019" width="9.140625" customWidth="1"/>
    <col min="1020" max="1025" width="9" customWidth="1"/>
  </cols>
  <sheetData>
    <row r="1" spans="1:7" ht="16.5">
      <c r="A1" s="138"/>
      <c r="B1" s="138"/>
      <c r="C1" s="138"/>
      <c r="D1" s="138"/>
      <c r="E1" s="138"/>
      <c r="F1" s="138"/>
    </row>
    <row r="2" spans="1:7" ht="51" customHeight="1">
      <c r="A2" s="138"/>
      <c r="B2" s="138"/>
      <c r="C2" s="138"/>
      <c r="D2" s="138"/>
      <c r="E2" s="138"/>
      <c r="F2" s="138"/>
    </row>
    <row r="3" spans="1:7" ht="16.5">
      <c r="A3" s="175" t="s">
        <v>135</v>
      </c>
      <c r="B3" s="175"/>
      <c r="C3" s="175"/>
      <c r="D3" s="175"/>
      <c r="E3" s="175"/>
      <c r="F3" s="175"/>
    </row>
    <row r="4" spans="1:7" ht="16.5">
      <c r="A4" s="78"/>
      <c r="B4" s="78"/>
      <c r="C4" s="78"/>
      <c r="D4" s="78"/>
      <c r="E4" s="78"/>
      <c r="F4" s="78"/>
    </row>
    <row r="5" spans="1:7" ht="16.5">
      <c r="A5" s="127" t="s">
        <v>104</v>
      </c>
      <c r="B5" s="23"/>
      <c r="C5" s="23"/>
      <c r="D5" s="23"/>
      <c r="E5" s="15"/>
      <c r="F5" s="15"/>
      <c r="G5" s="15"/>
    </row>
    <row r="6" spans="1:7" ht="16.5" customHeight="1">
      <c r="A6" s="171" t="s">
        <v>136</v>
      </c>
      <c r="B6" s="171"/>
      <c r="C6" s="171"/>
      <c r="D6" s="171"/>
      <c r="E6" s="171"/>
      <c r="F6" s="171"/>
      <c r="G6" s="25"/>
    </row>
    <row r="7" spans="1:7" ht="16.5">
      <c r="A7" s="171"/>
      <c r="B7" s="171"/>
      <c r="C7" s="171"/>
      <c r="D7" s="171"/>
      <c r="E7" s="171"/>
      <c r="F7" s="171"/>
      <c r="G7" s="25"/>
    </row>
    <row r="8" spans="1:7" ht="16.5">
      <c r="A8" s="172" t="s">
        <v>106</v>
      </c>
      <c r="B8" s="172"/>
      <c r="C8" s="172"/>
      <c r="D8" s="172"/>
      <c r="E8" s="6"/>
      <c r="F8" s="6"/>
      <c r="G8" s="6"/>
    </row>
    <row r="9" spans="1:7" ht="16.5">
      <c r="A9" s="139"/>
      <c r="B9" s="139"/>
      <c r="C9" s="139"/>
      <c r="D9" s="139"/>
      <c r="E9" s="139"/>
      <c r="F9" s="139"/>
    </row>
    <row r="10" spans="1:7" ht="16.5">
      <c r="A10" s="140"/>
      <c r="B10" s="140"/>
      <c r="C10" s="140"/>
      <c r="D10" s="176" t="s">
        <v>137</v>
      </c>
      <c r="E10" s="176"/>
      <c r="F10" s="176"/>
    </row>
    <row r="11" spans="1:7" ht="16.5">
      <c r="A11" s="141" t="s">
        <v>14</v>
      </c>
      <c r="B11" s="142" t="s">
        <v>138</v>
      </c>
      <c r="C11" s="142" t="s">
        <v>139</v>
      </c>
      <c r="D11" s="142" t="s">
        <v>140</v>
      </c>
      <c r="E11" s="142" t="s">
        <v>141</v>
      </c>
      <c r="F11" s="143" t="s">
        <v>142</v>
      </c>
    </row>
    <row r="12" spans="1:7" ht="16.5">
      <c r="A12" s="118">
        <v>1</v>
      </c>
      <c r="B12" s="144" t="str">
        <f>Plan1!D19</f>
        <v>ADMINISTRAÇÃO LOCAL</v>
      </c>
      <c r="C12" s="145">
        <f>Plan1!J19</f>
        <v>3325.44</v>
      </c>
      <c r="D12" s="145">
        <f>C12/3</f>
        <v>1108.48</v>
      </c>
      <c r="E12" s="146">
        <f>C12/3</f>
        <v>1108.48</v>
      </c>
      <c r="F12" s="147">
        <f>C12/3</f>
        <v>1108.48</v>
      </c>
    </row>
    <row r="13" spans="1:7" ht="17.25">
      <c r="A13" s="118"/>
      <c r="B13" s="76" t="s">
        <v>143</v>
      </c>
      <c r="C13" s="148">
        <f>C12/C19</f>
        <v>3.3752542806454566E-2</v>
      </c>
      <c r="D13" s="148">
        <f>D12/C12</f>
        <v>0.33333333333333331</v>
      </c>
      <c r="E13" s="149">
        <f>E12/C12</f>
        <v>0.33333333333333331</v>
      </c>
      <c r="F13" s="150">
        <f>F12/C12</f>
        <v>0.33333333333333331</v>
      </c>
    </row>
    <row r="14" spans="1:7" ht="16.5">
      <c r="A14" s="118">
        <v>2</v>
      </c>
      <c r="B14" s="144" t="str">
        <f>Plan1!D23</f>
        <v>SERVIÇOS PRELIMINARES</v>
      </c>
      <c r="C14" s="145">
        <f>Plan1!J23+Plan1!J40</f>
        <v>3392.0315802528003</v>
      </c>
      <c r="D14" s="145">
        <f>C14</f>
        <v>3392.0315802528003</v>
      </c>
      <c r="E14" s="151"/>
      <c r="F14" s="152"/>
    </row>
    <row r="15" spans="1:7" ht="16.5">
      <c r="A15" s="118"/>
      <c r="B15" s="76" t="s">
        <v>143</v>
      </c>
      <c r="C15" s="148">
        <f>C14/C19</f>
        <v>3.442843386539176E-2</v>
      </c>
      <c r="D15" s="148">
        <f>D14/C14</f>
        <v>1</v>
      </c>
      <c r="E15" s="148"/>
      <c r="F15" s="150"/>
    </row>
    <row r="16" spans="1:7" ht="16.5">
      <c r="A16" s="118">
        <v>3</v>
      </c>
      <c r="B16" s="144" t="str">
        <f>Plan1!D29</f>
        <v>EXECUÇÃO DO GUARDA-CORPO E CORRIMÃOS DUPLOS</v>
      </c>
      <c r="C16" s="145">
        <f>Plan1!J29+Plan1!J46</f>
        <v>91806.660929374571</v>
      </c>
      <c r="D16" s="145">
        <f>C16/3</f>
        <v>30602.220309791523</v>
      </c>
      <c r="E16" s="146">
        <f>C16/3</f>
        <v>30602.220309791523</v>
      </c>
      <c r="F16" s="147">
        <f>C16/3</f>
        <v>30602.220309791523</v>
      </c>
    </row>
    <row r="17" spans="1:6" ht="16.5">
      <c r="A17" s="120"/>
      <c r="B17" s="122" t="s">
        <v>143</v>
      </c>
      <c r="C17" s="153">
        <f>C16/C19</f>
        <v>0.93181902332815358</v>
      </c>
      <c r="D17" s="153">
        <f>D16/C16</f>
        <v>0.33333333333333331</v>
      </c>
      <c r="E17" s="153">
        <f>E16/C16</f>
        <v>0.33333333333333331</v>
      </c>
      <c r="F17" s="154">
        <f>F16/C16</f>
        <v>0.33333333333333331</v>
      </c>
    </row>
    <row r="18" spans="1:6" ht="5.0999999999999996" customHeight="1">
      <c r="A18" s="155"/>
      <c r="B18" s="138"/>
      <c r="C18" s="138"/>
      <c r="D18" s="138"/>
      <c r="E18" s="138"/>
      <c r="F18" s="138"/>
    </row>
    <row r="19" spans="1:6" ht="16.5">
      <c r="A19" s="138"/>
      <c r="B19" s="156" t="s">
        <v>144</v>
      </c>
      <c r="C19" s="157">
        <f>C12+C14+C16</f>
        <v>98524.132509627379</v>
      </c>
      <c r="D19" s="158"/>
      <c r="E19" s="158"/>
      <c r="F19" s="158"/>
    </row>
    <row r="20" spans="1:6" ht="8.1" customHeight="1">
      <c r="A20" s="138"/>
      <c r="B20" s="18"/>
      <c r="C20" s="159"/>
      <c r="D20" s="158"/>
      <c r="E20" s="158"/>
      <c r="F20" s="158"/>
    </row>
    <row r="21" spans="1:6" ht="16.5">
      <c r="A21" s="138"/>
      <c r="B21" s="177" t="s">
        <v>145</v>
      </c>
      <c r="C21" s="177"/>
      <c r="D21" s="160">
        <f>D12+D14+D16</f>
        <v>35102.731890044321</v>
      </c>
      <c r="E21" s="160">
        <f>E12+E16</f>
        <v>31710.700309791522</v>
      </c>
      <c r="F21" s="161">
        <f>F12+F14+F16</f>
        <v>31710.700309791522</v>
      </c>
    </row>
    <row r="22" spans="1:6" ht="16.5">
      <c r="A22" s="138"/>
      <c r="B22" s="178" t="s">
        <v>146</v>
      </c>
      <c r="C22" s="178"/>
      <c r="D22" s="148">
        <f>D21/C19</f>
        <v>0.35628562257692775</v>
      </c>
      <c r="E22" s="148">
        <f>E21/C19</f>
        <v>0.32185718871153601</v>
      </c>
      <c r="F22" s="150">
        <f>F21/C19</f>
        <v>0.32185718871153601</v>
      </c>
    </row>
    <row r="23" spans="1:6" ht="16.5">
      <c r="A23" s="138"/>
      <c r="B23" s="178" t="s">
        <v>147</v>
      </c>
      <c r="C23" s="178"/>
      <c r="D23" s="162">
        <f>D21</f>
        <v>35102.731890044321</v>
      </c>
      <c r="E23" s="162">
        <f>D23+E21</f>
        <v>66813.432199835835</v>
      </c>
      <c r="F23" s="163">
        <f>F21+E23</f>
        <v>98524.13250962735</v>
      </c>
    </row>
    <row r="24" spans="1:6" ht="16.5">
      <c r="A24" s="138"/>
      <c r="B24" s="179" t="s">
        <v>148</v>
      </c>
      <c r="C24" s="179"/>
      <c r="D24" s="153">
        <f>D22</f>
        <v>0.35628562257692775</v>
      </c>
      <c r="E24" s="153">
        <f>D24+E22</f>
        <v>0.67814281128846376</v>
      </c>
      <c r="F24" s="154">
        <f>F22+E24</f>
        <v>0.99999999999999978</v>
      </c>
    </row>
    <row r="25" spans="1:6" ht="16.5">
      <c r="A25" s="164"/>
      <c r="B25" s="164"/>
      <c r="C25" s="165"/>
      <c r="D25" s="166"/>
      <c r="E25" s="166"/>
      <c r="F25" s="166"/>
    </row>
    <row r="26" spans="1:6" ht="35.85" customHeight="1">
      <c r="A26" s="180" t="s">
        <v>149</v>
      </c>
      <c r="B26" s="180"/>
      <c r="C26" s="180"/>
      <c r="D26" s="180"/>
      <c r="E26" s="180"/>
      <c r="F26" s="180"/>
    </row>
    <row r="27" spans="1:6" ht="16.5">
      <c r="A27" s="128"/>
      <c r="B27" s="128"/>
      <c r="C27" s="128"/>
      <c r="D27" s="128"/>
      <c r="E27" s="128"/>
      <c r="F27" s="128"/>
    </row>
    <row r="28" spans="1:6" ht="16.5">
      <c r="A28" s="128"/>
      <c r="B28" s="128"/>
      <c r="C28" s="128"/>
      <c r="D28" s="128"/>
      <c r="E28" s="128"/>
      <c r="F28" s="128"/>
    </row>
    <row r="29" spans="1:6" ht="16.5">
      <c r="A29" s="181"/>
      <c r="B29" s="181"/>
      <c r="C29" s="181"/>
      <c r="D29" s="181"/>
      <c r="E29" s="181"/>
      <c r="F29" s="181"/>
    </row>
    <row r="30" spans="1:6" ht="16.5">
      <c r="A30" s="128"/>
      <c r="B30" s="167"/>
      <c r="C30" s="167"/>
      <c r="D30" s="167"/>
      <c r="E30" s="167"/>
      <c r="F30" s="167"/>
    </row>
    <row r="31" spans="1:6" ht="16.5">
      <c r="A31" s="128"/>
      <c r="B31" s="167"/>
      <c r="C31" s="167"/>
      <c r="D31" s="167"/>
      <c r="E31" s="167"/>
      <c r="F31" s="167"/>
    </row>
    <row r="32" spans="1:6" ht="16.5">
      <c r="A32" s="128"/>
      <c r="B32" s="128"/>
      <c r="C32" s="128"/>
      <c r="D32" s="168"/>
      <c r="E32" s="168"/>
      <c r="F32" s="168"/>
    </row>
    <row r="33" spans="1:6" ht="16.5">
      <c r="A33" s="128"/>
      <c r="B33" s="128"/>
      <c r="C33" s="128"/>
      <c r="D33" s="158"/>
      <c r="E33" s="43"/>
      <c r="F33" s="43"/>
    </row>
    <row r="34" spans="1:6" ht="16.5">
      <c r="A34" s="128"/>
      <c r="B34" s="128"/>
      <c r="C34" s="128"/>
      <c r="D34" s="158"/>
      <c r="E34" s="43"/>
      <c r="F34" s="43"/>
    </row>
    <row r="35" spans="1:6" ht="16.5">
      <c r="A35" s="128"/>
      <c r="B35" s="128"/>
      <c r="C35" s="128"/>
      <c r="D35" s="158"/>
      <c r="E35" s="43"/>
      <c r="F35" s="43"/>
    </row>
    <row r="36" spans="1:6" ht="16.5">
      <c r="A36" s="128"/>
      <c r="B36" s="128"/>
      <c r="C36" s="128"/>
      <c r="D36" s="158"/>
      <c r="E36" s="158"/>
      <c r="F36" s="158"/>
    </row>
    <row r="37" spans="1:6" ht="16.5">
      <c r="A37" s="138"/>
      <c r="B37" s="138"/>
      <c r="C37" s="138"/>
      <c r="D37" s="138"/>
      <c r="E37" s="138"/>
      <c r="F37" s="138"/>
    </row>
    <row r="38" spans="1:6" ht="16.5">
      <c r="A38" s="138"/>
      <c r="B38" s="138"/>
      <c r="C38" s="138"/>
      <c r="D38" s="138"/>
      <c r="E38" s="138"/>
      <c r="F38" s="138"/>
    </row>
  </sheetData>
  <mergeCells count="11">
    <mergeCell ref="A29:F29"/>
    <mergeCell ref="B21:C21"/>
    <mergeCell ref="B22:C22"/>
    <mergeCell ref="B23:C23"/>
    <mergeCell ref="B24:C24"/>
    <mergeCell ref="A26:F26"/>
    <mergeCell ref="A3:F3"/>
    <mergeCell ref="A6:F7"/>
    <mergeCell ref="A8:D8"/>
    <mergeCell ref="E8:G8"/>
    <mergeCell ref="D10:F10"/>
  </mergeCells>
  <printOptions horizontalCentered="1"/>
  <pageMargins left="0.75138888888888899" right="0.75138888888888899" top="0.40902777777777799" bottom="1" header="0.51180555555555496" footer="0.51180555555555496"/>
  <pageSetup paperSize="9" scale="80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Plan1</vt:lpstr>
      <vt:lpstr>MEM. CALCULO</vt:lpstr>
      <vt:lpstr>Composição</vt:lpstr>
      <vt:lpstr>Composição2</vt:lpstr>
      <vt:lpstr>Cronograma</vt:lpstr>
      <vt:lpstr>Composição!Area_de_impressao</vt:lpstr>
      <vt:lpstr>Composição2!Area_de_impressao</vt:lpstr>
      <vt:lpstr>Cronograma!Area_de_impressao</vt:lpstr>
      <vt:lpstr>Plan1!Area_de_impressao</vt:lpstr>
      <vt:lpstr>Plan1!Print_Area_0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Soiurb</dc:creator>
  <dc:description/>
  <cp:lastModifiedBy>LIC12508</cp:lastModifiedBy>
  <cp:revision>126</cp:revision>
  <cp:lastPrinted>2023-06-06T14:06:02Z</cp:lastPrinted>
  <dcterms:created xsi:type="dcterms:W3CDTF">2020-01-23T14:10:00Z</dcterms:created>
  <dcterms:modified xsi:type="dcterms:W3CDTF">2023-07-18T17:25:03Z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DA798170B281452197B7AE73424231B9</vt:lpwstr>
  </property>
  <property fmtid="{D5CDD505-2E9C-101B-9397-08002B2CF9AE}" pid="6" name="KSOProductBuildVer">
    <vt:lpwstr>1046-11.2.0.11380</vt:lpwstr>
  </property>
  <property fmtid="{D5CDD505-2E9C-101B-9397-08002B2CF9AE}" pid="7" name="KSOReadingLayout">
    <vt:bool>false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