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tabRatio="500" firstSheet="1" activeTab="7"/>
  </bookViews>
  <sheets>
    <sheet name="Original" sheetId="1" state="hidden" r:id="rId1"/>
    <sheet name="Planilha Estimativa" sheetId="2" r:id="rId2"/>
    <sheet name="MEMÓRIA DE CÁLCULO" sheetId="8" r:id="rId3"/>
    <sheet name="ADMINISTRAÇÃO LOCAL" sheetId="9" r:id="rId4"/>
    <sheet name="COMPOSIÇÃO" sheetId="3" r:id="rId5"/>
    <sheet name="Plan2" sheetId="4" state="hidden" r:id="rId6"/>
    <sheet name="Plan3" sheetId="5" state="hidden" r:id="rId7"/>
    <sheet name="CRONOGRAMA" sheetId="6" r:id="rId8"/>
  </sheets>
  <externalReferences>
    <externalReference r:id="rId9"/>
    <externalReference r:id="rId10"/>
  </externalReferences>
  <definedNames>
    <definedName name="ADM_CENTRAL">#REF!</definedName>
    <definedName name="ADM_LOCAL">#REF!</definedName>
    <definedName name="_xlnm.Print_Area" localSheetId="3">'ADMINISTRAÇÃO LOCAL'!$A$1:$G$22</definedName>
    <definedName name="_xlnm.Print_Area" localSheetId="4">COMPOSIÇÃO!$A$1:$E$34</definedName>
    <definedName name="_xlnm.Print_Area" localSheetId="7">CRONOGRAMA!$A$1:$H$43</definedName>
    <definedName name="_xlnm.Print_Area" localSheetId="2">'MEMÓRIA DE CÁLCULO'!$A$1:$K$145</definedName>
    <definedName name="_xlnm.Print_Area" localSheetId="1">'Planilha Estimativa'!$A$1:$J$63</definedName>
    <definedName name="BDI_CD_MATBETUM">'[1]BDI (MAT BETUM)'!$D$25</definedName>
    <definedName name="BDI_GERAL">#REF!</definedName>
    <definedName name="BDI_SERV_TERC">#REF!</definedName>
    <definedName name="CHECAGEM">CHOOSE([2]PARÂMETROS!$A$7,[2]PARÂMETROS!$B$7)</definedName>
    <definedName name="COFINS">#REF!</definedName>
    <definedName name="CUSTO_UNIT_100000">'[1]100000'!$J$46</definedName>
    <definedName name="CUSTO_UNIT_100001">'[1]100001'!$J$51</definedName>
    <definedName name="CUSTO_UNIT_100002">'[1]100002'!$J$44</definedName>
    <definedName name="CUSTO_UNIT_100003">'[1]100003'!$J$46</definedName>
    <definedName name="CUSTO_UNIT_100004">'[1]100004'!$J$58</definedName>
    <definedName name="CUSTO_UNIT_100005">'[1]100005'!$J$43</definedName>
    <definedName name="CUSTO_UNIT_100006">'[1]100006'!$J$43</definedName>
    <definedName name="CUSTO_UNIT_100007">'[1]100007'!$J$42</definedName>
    <definedName name="CUSTO_UNIT_100008">'[1]100008'!$J$42</definedName>
    <definedName name="CUSTO_UNIT_100009">'[1]100009'!$J$42</definedName>
    <definedName name="CUSTO_UNIT_100010">'[1]100010'!$J$53</definedName>
    <definedName name="CUSTO_UNIT_100011">'[1]100011'!$J$44</definedName>
    <definedName name="CUSTO_UNIT_100012">'[1]100012'!$J$47</definedName>
    <definedName name="CUSTO_UNIT_100013">'[1]100013'!$J$53</definedName>
    <definedName name="CUSTO_UNIT_100014">'[1]100014'!$J$46</definedName>
    <definedName name="CUSTO_UNIT_100015">'[1]100015'!$J$51</definedName>
    <definedName name="CUSTO_UNIT_100016">'[1]100016'!$J$45</definedName>
    <definedName name="CUSTO_UNIT_2S0110009A">'[1]2 S 01 100 09 A'!$J$45</definedName>
    <definedName name="CUSTO_UNIT_2S0110020A">'[1]2 S 01 100 20 A'!$J$45</definedName>
    <definedName name="CUSTO_UNIT_2S0230000A">'[1]2 S 02 300 00 A'!$J$44</definedName>
    <definedName name="CUSTO_UNIT_2S0240000A">'[1]2 S 02 400 00 A'!$J$44</definedName>
    <definedName name="CUSTO_UNIT_2S0254001A">'[1]2 S 02 540 01 A'!$J$46</definedName>
    <definedName name="CUSTO_UNIT_2S0332951A">'[1]2 S 03 329 51 A'!$J$46</definedName>
    <definedName name="CUSTO_UNIT_5S0110020A">'[1]5 S 01 100 20 A'!$J$45</definedName>
    <definedName name="CUSTO_UNIT_99997">'[1]99997'!$J$46</definedName>
    <definedName name="CUSTO_UNIT_99999">'[1]99999'!$J$54</definedName>
    <definedName name="DESP_FINANC">#REF!</definedName>
    <definedName name="FATOR_CORR_PAVIM">'[1]PREÇOS MAT BETUM'!$E$87</definedName>
    <definedName name="GARANTIAS">#REF!</definedName>
    <definedName name="ISS">#REF!</definedName>
    <definedName name="LUCRO">#REF!</definedName>
    <definedName name="ORÇAMENTO.BancoRef">'Planilha Estimativa'!#REF!</definedName>
    <definedName name="PIS">#REF!</definedName>
    <definedName name="REFERENCIA.Descricao">IF(ISNUMBER('Planilha Estimativa'!$AF1),OFFSET(INDIRECT(ORÇAMENTO.BancoRef),'Planilha Estimativa'!$AF1-1,3,1),'Planilha Estimativa'!$AF1)</definedName>
    <definedName name="RISCOS">#REF!</definedName>
    <definedName name="SUBTOTAL_01">'[1]PSP-PAV_DREN_OAE EPIG'!$I$9</definedName>
    <definedName name="SUBTOTAL_02">'[1]PSP-PAV_DREN_OAE EPIG'!$I$46</definedName>
    <definedName name="SUBTOTAL_03">'[1]PSP-PAV_DREN_OAE EPIG'!$I$72</definedName>
    <definedName name="SUBTOTAL_04">'[1]PSP-PAV_DREN_OAE EPIG'!$I$83</definedName>
    <definedName name="SUBTOTAL_05">'[1]PSP-PAV_DREN_OAE EPIG'!$I$130</definedName>
    <definedName name="SUBTOTAL_06">'[1]PSP-PAV_DREN_OAE EPIG'!$I$169</definedName>
    <definedName name="SUBTOTAL_07">'[1]PSP-PAV_DREN_OAE EPIG'!$I$196</definedName>
    <definedName name="SUBTOTAL_08">'[1]PSP-PAV_DREN_OAE EPIG'!$I$303</definedName>
    <definedName name="SUBTOTAL_09">'[1]PSP-PAV_DREN_OAE EPIG'!$I$318</definedName>
    <definedName name="_xlnm.Print_Titles" localSheetId="2">'MEMÓRIA DE CÁLCULO'!$1:$5</definedName>
    <definedName name="_xlnm.Print_Titles" localSheetId="1">'Planilha Estimativa'!$1:$13</definedName>
    <definedName name="TRIBUTOS">#REF!</definedName>
    <definedName name="VALOR_UNIT_100013">'[1]100013'!$J$55</definedName>
  </definedNames>
  <calcPr calcId="144525"/>
</workbook>
</file>

<file path=xl/sharedStrings.xml><?xml version="1.0" encoding="utf-8"?>
<sst xmlns="http://schemas.openxmlformats.org/spreadsheetml/2006/main" count="782" uniqueCount="306">
  <si>
    <t>Serviços topográficos</t>
  </si>
  <si>
    <t>Unidade</t>
  </si>
  <si>
    <t>Quantidade</t>
  </si>
  <si>
    <t>Custo Unitário</t>
  </si>
  <si>
    <t>Custo total</t>
  </si>
  <si>
    <t>ART da obra</t>
  </si>
  <si>
    <t>unid</t>
  </si>
  <si>
    <t>Total da etapa</t>
  </si>
  <si>
    <t>Barracao (2,2 x 6,20m)</t>
  </si>
  <si>
    <t>m2</t>
  </si>
  <si>
    <t>Falta Mob/Desmob</t>
  </si>
  <si>
    <t>Placas (1,00 x 1,50 m)</t>
  </si>
  <si>
    <t>41 unidades (não bate o quantitativo)</t>
  </si>
  <si>
    <t>Locação da obra</t>
  </si>
  <si>
    <t>De toda a área</t>
  </si>
  <si>
    <t>Limpeza e preparo de área</t>
  </si>
  <si>
    <t>74151/001</t>
  </si>
  <si>
    <t>Limpeza, escavação e carga de material de 1a categoria, utilizando trator de esteiras com lâminca e pá carregadeira</t>
  </si>
  <si>
    <t>m3</t>
  </si>
  <si>
    <t>Não tem limpeza no titulo original do serviço. Utilizou h=20cm e 25% de empolamento. Deveria ser 10cm sem empolamento</t>
  </si>
  <si>
    <t>Limpeza superficial de camada vegetal</t>
  </si>
  <si>
    <t>utilizou área do plantio de grama</t>
  </si>
  <si>
    <t>Transporte comercial com caminhão basculante</t>
  </si>
  <si>
    <t>m3 x km</t>
  </si>
  <si>
    <t>Só utilizou o volume da escavação e carga. Deveria utilizar dos dois serviços anteriores. Deveria empolar.</t>
  </si>
  <si>
    <t>Aterro compactado</t>
  </si>
  <si>
    <t>Material para aterro/reaterro, sem transporte</t>
  </si>
  <si>
    <t>Já está incluso no serviço de pavimentação com blocos.</t>
  </si>
  <si>
    <t>Transporte comercial com caminhão basculante 6m3</t>
  </si>
  <si>
    <t>Deveria utilizar o volume necessário para compactar o mesmo volume da carga e transporte</t>
  </si>
  <si>
    <t>Compactação mecanica a 100% do proctor normal - Pavimentação urbana</t>
  </si>
  <si>
    <t>Arquitetura e elementos de urbanismo</t>
  </si>
  <si>
    <t>Vegetação</t>
  </si>
  <si>
    <t>74236/001</t>
  </si>
  <si>
    <t>Plantio de grama batatais em placas</t>
  </si>
  <si>
    <t>Faltou manutenção/irrigação</t>
  </si>
  <si>
    <t>Pavimentação</t>
  </si>
  <si>
    <t>Cordão de Concreto</t>
  </si>
  <si>
    <t>m</t>
  </si>
  <si>
    <t>73764/004</t>
  </si>
  <si>
    <t>Pavimentação (calçada) em blocos de concreto sextavado, espessura de 6,0cm FCK 35 MPA, assentados sobre colchão de areia</t>
  </si>
  <si>
    <t>Piso com placa cimenticia de alta resistencia, podotátil direcional ou alerta, 40x40cm, E= 3mm</t>
  </si>
  <si>
    <t>Limpeza final da obra</t>
  </si>
  <si>
    <t>Limpeza com ácido muriático</t>
  </si>
  <si>
    <t>Encarregado</t>
  </si>
  <si>
    <t>mês</t>
  </si>
  <si>
    <t>Engenheiro</t>
  </si>
  <si>
    <t>CUSTO TOTAL</t>
  </si>
  <si>
    <t>BDI (23,44%)</t>
  </si>
  <si>
    <t>PREÇO TOTAL DA OBRA</t>
  </si>
  <si>
    <t>DMT Obra/Bota fora (km)</t>
  </si>
  <si>
    <t>DMT Jazida/Obra (km)</t>
  </si>
  <si>
    <r>
      <rPr>
        <b/>
        <sz val="14"/>
        <color rgb="FF000000"/>
        <rFont val="Arial"/>
        <charset val="1"/>
      </rPr>
      <t xml:space="preserve">OBJETO: </t>
    </r>
    <r>
      <rPr>
        <sz val="14"/>
        <color rgb="FF000000"/>
        <rFont val="Arial"/>
        <charset val="1"/>
      </rPr>
      <t xml:space="preserve">EXECUÇÃO DE ALAMBRADO EM TELA DE AÇO GALVANIZADO, MONTANTES EM MOURÕES DE CONCRETO E DRENAGEM DE ÁGUAS PLUVIAIS EM CAMPO DE FUTEBOL </t>
    </r>
  </si>
  <si>
    <t>DATA-BASE: TABELAS DESONERADAS</t>
  </si>
  <si>
    <t>CDHU 187</t>
  </si>
  <si>
    <r>
      <rPr>
        <b/>
        <sz val="14"/>
        <color rgb="FF000000"/>
        <rFont val="Arial"/>
        <charset val="1"/>
      </rPr>
      <t xml:space="preserve">LOCAL: </t>
    </r>
    <r>
      <rPr>
        <sz val="14"/>
        <color rgb="FF000000"/>
        <rFont val="Arial"/>
        <charset val="1"/>
      </rPr>
      <t>BAIRRO JARDIM CANANÉIA - PILAR DO SUL/SP</t>
    </r>
  </si>
  <si>
    <t>LEIS SOCIAIS: 97,79%</t>
  </si>
  <si>
    <t>BDI: 29,79%</t>
  </si>
  <si>
    <t>PLANILHA ORÇAMENTÁRIA</t>
  </si>
  <si>
    <t>ITEM</t>
  </si>
  <si>
    <t>CÓDIGO</t>
  </si>
  <si>
    <t>FONTE</t>
  </si>
  <si>
    <t>DESCRIÇÃO DOS SERVIÇOS</t>
  </si>
  <si>
    <t>UND</t>
  </si>
  <si>
    <t>QUANT.</t>
  </si>
  <si>
    <t>CUSTO UNIT.</t>
  </si>
  <si>
    <t>CUSTO UNIT. C/ BDI 29,79%</t>
  </si>
  <si>
    <t xml:space="preserve">CUSTO TOTAL S/ BDI </t>
  </si>
  <si>
    <t>CUSTO TOTAL C/ BDI 29,79%</t>
  </si>
  <si>
    <t>ADMINISTRAÇÃO LOCAL</t>
  </si>
  <si>
    <t>1.1</t>
  </si>
  <si>
    <t>COMP.</t>
  </si>
  <si>
    <t>Administração local</t>
  </si>
  <si>
    <t>vb</t>
  </si>
  <si>
    <t>-</t>
  </si>
  <si>
    <t>SERVIÇOS PRELIMINARES</t>
  </si>
  <si>
    <t>2.1</t>
  </si>
  <si>
    <t>02.08.050</t>
  </si>
  <si>
    <t>CDHU</t>
  </si>
  <si>
    <t>Placa em lona com impressão digital e estrutura em madeira</t>
  </si>
  <si>
    <t>m²</t>
  </si>
  <si>
    <t>2.2</t>
  </si>
  <si>
    <t>02.02.150</t>
  </si>
  <si>
    <t>Locação de container tipo depósito - área mínima de 13,80 m²</t>
  </si>
  <si>
    <t>unxmês</t>
  </si>
  <si>
    <t>2.3</t>
  </si>
  <si>
    <t>02.01.180</t>
  </si>
  <si>
    <t>Banheiro quimico modelo Standard, com manutenção conforme exigências da CETESB</t>
  </si>
  <si>
    <t>EXECUÇÃO DE ALAMBRADO</t>
  </si>
  <si>
    <t>3.1</t>
  </si>
  <si>
    <t>02.10.050</t>
  </si>
  <si>
    <t>Locação para muros, cercas e alambrados</t>
  </si>
  <si>
    <t xml:space="preserve">m </t>
  </si>
  <si>
    <t>3.2</t>
  </si>
  <si>
    <t>06.01.020</t>
  </si>
  <si>
    <t xml:space="preserve">Escavação manual em solo de 1ª e 2ª categoria </t>
  </si>
  <si>
    <t>m³</t>
  </si>
  <si>
    <t>3.3</t>
  </si>
  <si>
    <t>05.10.010</t>
  </si>
  <si>
    <t>Carregamento mecanizado de solo de 1ª e 2ª categoria</t>
  </si>
  <si>
    <t>3.4</t>
  </si>
  <si>
    <t>05.10.020</t>
  </si>
  <si>
    <t>Transporte de solo de 1ª e 2ª categoria por caminhão até o 2° km</t>
  </si>
  <si>
    <t>3.5</t>
  </si>
  <si>
    <t>12.01.021</t>
  </si>
  <si>
    <t>Broca em concreto armado diâmetro de 20 cm - completa</t>
  </si>
  <si>
    <t>3.6</t>
  </si>
  <si>
    <t>14.10.111</t>
  </si>
  <si>
    <t xml:space="preserve">Alvenaria de bloco de concreto de vedação CANALETA de 14 x 19 x 39 cm </t>
  </si>
  <si>
    <t>3.7</t>
  </si>
  <si>
    <t>Alvenaria de bloco de concreto de vedação de 14 x 19 x 39 cm</t>
  </si>
  <si>
    <t>3.8</t>
  </si>
  <si>
    <t>11.03.090</t>
  </si>
  <si>
    <t>Concreto preparado no local, fck = 20 Mpa</t>
  </si>
  <si>
    <t>3.9</t>
  </si>
  <si>
    <t>11.16.060</t>
  </si>
  <si>
    <t>Lançamento e adensamento de concreto ou massa em estrutura</t>
  </si>
  <si>
    <t>3.10</t>
  </si>
  <si>
    <t>10.01.040</t>
  </si>
  <si>
    <t>Armadura em barra de aço CA-50 (A ou B) fyk = 500 Mpa</t>
  </si>
  <si>
    <t>kg</t>
  </si>
  <si>
    <t>3.11</t>
  </si>
  <si>
    <t>10.01.060</t>
  </si>
  <si>
    <t>Armadura em barra de aço CA-60 (A ou B) fyk = 600 Mpa</t>
  </si>
  <si>
    <t>3.12</t>
  </si>
  <si>
    <t>17.02.020</t>
  </si>
  <si>
    <t>Chapisco</t>
  </si>
  <si>
    <t>3.13</t>
  </si>
  <si>
    <t>Cerca em tela de aço galvanizado de 2´, montantes em mourões de concreto com ponta inclinada e arame galvanizado nº 14 BWG</t>
  </si>
  <si>
    <t>3.14</t>
  </si>
  <si>
    <t>17.02.140</t>
  </si>
  <si>
    <t>Emboço desempenado com espuma de poliéster</t>
  </si>
  <si>
    <t>3.15</t>
  </si>
  <si>
    <t>33.10.020</t>
  </si>
  <si>
    <t>Tinta látex em massa, inclusive preparo</t>
  </si>
  <si>
    <t>PORTÕES DE ACESSO</t>
  </si>
  <si>
    <t>4.1</t>
  </si>
  <si>
    <t>24.02.270</t>
  </si>
  <si>
    <t>Portão de 2 folhas, tubular em tela de aço galvanizado acima de 2,50 m de altura, completo</t>
  </si>
  <si>
    <t>4.2</t>
  </si>
  <si>
    <t>24.02.100</t>
  </si>
  <si>
    <t>Portão tubular em tela de aço galvanizado até 2,50 m de altura, completo</t>
  </si>
  <si>
    <t>4.3</t>
  </si>
  <si>
    <t>33.07.102</t>
  </si>
  <si>
    <t xml:space="preserve">Esmalte a base de água em estrutura metálica </t>
  </si>
  <si>
    <t>DRENAGEM</t>
  </si>
  <si>
    <t>5.1</t>
  </si>
  <si>
    <t>06.02.020</t>
  </si>
  <si>
    <t>Escavação manual em solo de 1ª e 2ª categoria em vala ou cava até 1,5 m</t>
  </si>
  <si>
    <t>5.2</t>
  </si>
  <si>
    <t>46.12.220</t>
  </si>
  <si>
    <t>Meio tubo de concreto, DN= 400mm</t>
  </si>
  <si>
    <t>5.3</t>
  </si>
  <si>
    <t>46.12.020</t>
  </si>
  <si>
    <t>Tubo de concreto (PS-1),DN=400mm</t>
  </si>
  <si>
    <t>5.4</t>
  </si>
  <si>
    <t>11.18.040</t>
  </si>
  <si>
    <t>Lastro de pedra britada</t>
  </si>
  <si>
    <t>5.5</t>
  </si>
  <si>
    <t>46.20.010</t>
  </si>
  <si>
    <t>Assentamento de tubo de concreto com diâmetro até 600 mm</t>
  </si>
  <si>
    <t>5.6</t>
  </si>
  <si>
    <t>5.7</t>
  </si>
  <si>
    <t>5.8</t>
  </si>
  <si>
    <t>49.03.020</t>
  </si>
  <si>
    <t>Caixa de gordura em alvenaria, 600 x 600 x 600 mm</t>
  </si>
  <si>
    <t>UM</t>
  </si>
  <si>
    <t>5.9</t>
  </si>
  <si>
    <t>46.02.070</t>
  </si>
  <si>
    <t>Tubo de PVC rígido branco PxB com virola e anel de borracha, linha esgoto série</t>
  </si>
  <si>
    <t>SERVIÇOS FINAIS</t>
  </si>
  <si>
    <t>6.1</t>
  </si>
  <si>
    <t>55.01.020</t>
  </si>
  <si>
    <t>VALOR TOTAL</t>
  </si>
  <si>
    <t>SEM BDI</t>
  </si>
  <si>
    <t>COM BDI</t>
  </si>
  <si>
    <r>
      <rPr>
        <b/>
        <sz val="14"/>
        <color rgb="FF000000"/>
        <rFont val="Arial"/>
        <charset val="1"/>
      </rPr>
      <t xml:space="preserve">OBS.: 1 - </t>
    </r>
    <r>
      <rPr>
        <sz val="14"/>
        <color rgb="FF000000"/>
        <rFont val="Arial"/>
        <charset val="1"/>
      </rPr>
      <t xml:space="preserve">OS PRAZOS DAS ETAPAS SERÃO CONSIDERADOS A PARTIR DA DATA DA ASSINATURA DA ORDEM DE SERVIÇO INICIAL EMITIDA PELO PREFEITURA.                                                                                                                      </t>
    </r>
  </si>
  <si>
    <t>PILAR DO SUL-SP, 01 DE NOVEMBRO DE 2.022.</t>
  </si>
  <si>
    <t>MEMÓRIA DE CÁLCULO</t>
  </si>
  <si>
    <t xml:space="preserve">OBRA/SERVIÇO: EXECUÇÃO DE ALAMBRADO EM TELA DE AÇO GALVANIZADO, MONTANTES EM MOURÕES DE CONCRETO E DRENAGEM DE ÁGUAS PLUVIAIS EM CAMPO DE FUTEBOL </t>
  </si>
  <si>
    <t>LARG.</t>
  </si>
  <si>
    <t>ALT.</t>
  </si>
  <si>
    <t>X</t>
  </si>
  <si>
    <t>TOTAL</t>
  </si>
  <si>
    <t>Placa 1,20 x 2,40 cm</t>
  </si>
  <si>
    <t xml:space="preserve">un x mês </t>
  </si>
  <si>
    <t>Container</t>
  </si>
  <si>
    <t>Extensão</t>
  </si>
  <si>
    <t xml:space="preserve">Escavação manual em solo de 1° e 2° categoria </t>
  </si>
  <si>
    <t>347,20 m extensão X 0,23 m profundidade X 0,15 m largura</t>
  </si>
  <si>
    <t xml:space="preserve">158 estacas X 0,30 m diâmetro X 0,50 m profundidade </t>
  </si>
  <si>
    <t>Carregamento mecanizado de solo de 1° e 2° categoria</t>
  </si>
  <si>
    <t xml:space="preserve">30% de empolamento </t>
  </si>
  <si>
    <t>Transporte de solo de 1° e 2° categoria por caminhão até o 2°KM</t>
  </si>
  <si>
    <t xml:space="preserve">158 estacas X 0,07 m² área de escavação X 0,50 m profundidade </t>
  </si>
  <si>
    <t>Broca em concreto armado diâmetro de 20cm - completa</t>
  </si>
  <si>
    <t>6 brocas (2 brocas por portão) X 2,50 m de profundidade</t>
  </si>
  <si>
    <t>Alvenaria de bloco de concreto de vedação CANALETA de 14 x 19 x 39 cm</t>
  </si>
  <si>
    <t xml:space="preserve">158 estacas X 0,20 m diâmetro de escavação estaca </t>
  </si>
  <si>
    <t xml:space="preserve">(347,20 m extensão - 31,6 m espessura total estacas) x 0,19 m altura de 1 fiada de bloco </t>
  </si>
  <si>
    <t xml:space="preserve">(347,20 m extensão - 31,6 m espessura total estacas) x 0,19 m altura de 2 fiadas de bloco </t>
  </si>
  <si>
    <t>Concreto preparado no local, fck = 20Mpa</t>
  </si>
  <si>
    <t xml:space="preserve">315,6 m de canaleta X 0,10 m largura da canaleta X 0,17 m de altura da canaleta </t>
  </si>
  <si>
    <t xml:space="preserve">6 pilares X 2,60 m de altura X 0,25 m de largura X 0,25 m de comprimento  </t>
  </si>
  <si>
    <t xml:space="preserve">347,20 m extensão X 0,15 m largura X 0,03 m altura da camada </t>
  </si>
  <si>
    <t xml:space="preserve">158 estacas X 0,07 área de escavação X 0,50 profundidade </t>
  </si>
  <si>
    <t>Armadura em barra de aço CA-50 (A ou B) fyk = 500Mpa</t>
  </si>
  <si>
    <t xml:space="preserve">315,6 m de canaleta X 0,245 peso do aço (6,3mm) em kg/m </t>
  </si>
  <si>
    <t>2,60 altura da barra de aço X 6 pilares X 4 barras por pilar X 0,617 peso do aço (10mm) em kg/m</t>
  </si>
  <si>
    <t>Armadura em barra de aço CA-60 (A ou B) fyk = 600Mpa</t>
  </si>
  <si>
    <t>104 estribos X 0,88 de comprimento estribo X 0,154 peso do aço (5mm) em kg/m</t>
  </si>
  <si>
    <t xml:space="preserve">347,2 m extensão X 0,2 altura do bloco canaleta X 2 lados </t>
  </si>
  <si>
    <t xml:space="preserve">347,2 m extensão X 0,2 altura do bloco vedaçao  X 2 lados </t>
  </si>
  <si>
    <t>347,2 m extensão X 0,15 m espessura bloco (parte superior) - 1,58 m² área das estacas</t>
  </si>
  <si>
    <t xml:space="preserve">2,60 altura do pilar X 0,25 comprimento do pilar X 4 lados do pilar X 6 pilares </t>
  </si>
  <si>
    <t>34.05.050</t>
  </si>
  <si>
    <t>Cerca em tela de aço galvanizado e 2', montantes em mourões de concreto com ponta inclina e arame galvanizado</t>
  </si>
  <si>
    <t xml:space="preserve">347,2 metros de cerca em tela de aço </t>
  </si>
  <si>
    <t>Mourões de concreto 2,10 X 0,40 = 0,84 X 158 estacas</t>
  </si>
  <si>
    <t>PORTÃO</t>
  </si>
  <si>
    <t xml:space="preserve">3,00 m de comprimento X 2,20 m de altura </t>
  </si>
  <si>
    <t xml:space="preserve">Portão tubular em tela de aço galvanizado até 2,50 m de altura, completo </t>
  </si>
  <si>
    <t xml:space="preserve">1,00 m de comprimento X 2,00 m de altura </t>
  </si>
  <si>
    <t>Esmalte a base de água em estrutura metálica</t>
  </si>
  <si>
    <t xml:space="preserve">Portão de 3,00 m de comprimento X 2,20 m de altura X 2 lados de pintura </t>
  </si>
  <si>
    <t xml:space="preserve">Portão de 1,00 m de comprimento X 2,20 M de altura X 2 lados de pintura </t>
  </si>
  <si>
    <t>Escavação manual em solo de 1° e 2° categoria em vala ou cava até 1,5 m</t>
  </si>
  <si>
    <t>0,40 m diâmetro do tubo X 232 m comprimento de meio tubo X 0,20 m profundidade de escavação p/ encaixe do tubo meio tubo</t>
  </si>
  <si>
    <t>42 m comprimento do tubo X 0,60 m de profundidade X 0,40 m de largura</t>
  </si>
  <si>
    <t>0.40</t>
  </si>
  <si>
    <t>0.60</t>
  </si>
  <si>
    <t xml:space="preserve">232 metros de meio tubo de DN=400 mm (0,40 m) </t>
  </si>
  <si>
    <t>Tubo de concreto (OS-1), DN= 400mm</t>
  </si>
  <si>
    <t>42 metros de tubo de concreto de DN=400mm (0,40 m)</t>
  </si>
  <si>
    <t>Assentamento de tubo de concreto com diâmetro de até 600 mm</t>
  </si>
  <si>
    <t>232 metros meio tubo de 400 mm (0,40 m) + 42 metros de tubo de concreto de DN=400mm (0,40 m)</t>
  </si>
  <si>
    <t xml:space="preserve">Assentamento de tubo de concreto </t>
  </si>
  <si>
    <t>147,03 comprimento do tubo junto ao alambrado X 0,10 m largura do acabamento X 0,03 m de espessura</t>
  </si>
  <si>
    <t>Caixa em alvenaria com tampa, 600 x 600 x 600 mm</t>
  </si>
  <si>
    <t>Captação de água pluvial</t>
  </si>
  <si>
    <t xml:space="preserve">24 quantidade de buzinotes com comprimento até o talude = 46,45 m de tubo </t>
  </si>
  <si>
    <t>Serviços finais</t>
  </si>
  <si>
    <t xml:space="preserve">Área da obra = 347,20 m de extensão X 1 m de ocupação de serviços </t>
  </si>
  <si>
    <r>
      <rPr>
        <b/>
        <sz val="13"/>
        <color rgb="FF000000"/>
        <rFont val="Arial"/>
        <charset val="134"/>
      </rPr>
      <t xml:space="preserve">OBRA/SERVIÇO: </t>
    </r>
    <r>
      <rPr>
        <sz val="13"/>
        <color rgb="FF000000"/>
        <rFont val="Arial"/>
        <charset val="134"/>
      </rPr>
      <t xml:space="preserve">EXECUÇÃO DE ALAMBRADO EM TELA DE AÇO GALVANIZADO, MONTANTES EM MOURÕES DE CONCRETO E DRENAGEM DE ÁGUAS PLUVIAIS EM CAMPO DE FUTEBOL </t>
    </r>
  </si>
  <si>
    <t xml:space="preserve">FONTE DE CUSTO: </t>
  </si>
  <si>
    <t>SINAPI : SETEMBRO/2022</t>
  </si>
  <si>
    <t>COM DESONERAÇÃO</t>
  </si>
  <si>
    <t xml:space="preserve">ENCARGOS SOCIAIS SOBRE PREÇOS DA MÃO-DE-OBRA: 47,60% (MÊS) </t>
  </si>
  <si>
    <t>PLANILHA DE COMPOSIÇÃO - ADMINISTRAÇÃO LOCAL</t>
  </si>
  <si>
    <t>CÓD.</t>
  </si>
  <si>
    <t>DESCRIÇÃO</t>
  </si>
  <si>
    <t>UND.</t>
  </si>
  <si>
    <t>SALÁRIO/HORA</t>
  </si>
  <si>
    <t>1.0</t>
  </si>
  <si>
    <t>EQUIPE TÉCNICA</t>
  </si>
  <si>
    <t>90777 SINAPI</t>
  </si>
  <si>
    <t>ENGENHEIRO CIVIL DE OBRA JUNIOR COM ENCARGOS COMPLEMENTARES</t>
  </si>
  <si>
    <t>H</t>
  </si>
  <si>
    <t>1.2</t>
  </si>
  <si>
    <t xml:space="preserve">90776  SINAPI </t>
  </si>
  <si>
    <t>ENCARREGADO GERAL COM ENCARGOS COMPLEMENTARES</t>
  </si>
  <si>
    <t>Permanência do engenheiro na obra  = 4 horas por mês x 4 mêses = 16 horas</t>
  </si>
  <si>
    <t>Permanência do encarregado na obra  = 20 horas por mês x 4 mêses = 80 horas</t>
  </si>
  <si>
    <t>COMPOSIÇÃO DE ITEM - SUBSTITUIÇÃO DE ARAME FARPADO POR ARAME GALVANIZADO Nº 14 BWG</t>
  </si>
  <si>
    <t>LOCAL: BAIRRO JARDIM CANANÉIA - PILAR DO SUL/SP</t>
  </si>
  <si>
    <t xml:space="preserve">Cerca em tela de aço galvanizado de 2´, montantes em mourões de concreto com ponta inclinada e arame farpado </t>
  </si>
  <si>
    <t>M</t>
  </si>
  <si>
    <t xml:space="preserve">COEFICIENTE </t>
  </si>
  <si>
    <t>CUSTO</t>
  </si>
  <si>
    <t xml:space="preserve">B.01.000.010139 </t>
  </si>
  <si>
    <t xml:space="preserve">Pedreiro </t>
  </si>
  <si>
    <t xml:space="preserve">H </t>
  </si>
  <si>
    <t>B.01.000.010144</t>
  </si>
  <si>
    <t xml:space="preserve"> Serralheiro </t>
  </si>
  <si>
    <t>B.01.000.010145</t>
  </si>
  <si>
    <t xml:space="preserve"> Ajudante serralheiro </t>
  </si>
  <si>
    <t>B.01.000.010146</t>
  </si>
  <si>
    <t xml:space="preserve"> Servente </t>
  </si>
  <si>
    <t>C.07.000.027504</t>
  </si>
  <si>
    <t xml:space="preserve"> Mourão de concreto 10x10x300cm, curvo com 8 furos</t>
  </si>
  <si>
    <t>E.02.000.027018</t>
  </si>
  <si>
    <t>Arame farpado galvanizado fio Nº 16 BWG</t>
  </si>
  <si>
    <t>E.02.000.090264</t>
  </si>
  <si>
    <t xml:space="preserve"> Arame galvanizado nº 14 BWG</t>
  </si>
  <si>
    <t>KG</t>
  </si>
  <si>
    <t>E.10.000.027511</t>
  </si>
  <si>
    <t xml:space="preserve">Tela de aço galvanizado, fio 10 BWG, malha 2´ tipo alambrado </t>
  </si>
  <si>
    <t>M²</t>
  </si>
  <si>
    <t>CRONOGRAMA FÍSICO-FINANCEIRO</t>
  </si>
  <si>
    <r>
      <rPr>
        <b/>
        <sz val="16"/>
        <color rgb="FF000000"/>
        <rFont val="Arial"/>
        <charset val="1"/>
      </rPr>
      <t xml:space="preserve">OBRA/SERVIÇO: </t>
    </r>
    <r>
      <rPr>
        <sz val="16"/>
        <color rgb="FF000000"/>
        <rFont val="Arial"/>
        <charset val="134"/>
      </rPr>
      <t xml:space="preserve">EXECUÇÃO DE ALAMBRADO EM TELA DE AÇO GALVANIZADO, MONTANTES EM MOURÕES DE CONCRETO E DRENAGEM DE ÁGUAS PLUVIAIS EM CAMPO DE FUTEBOL </t>
    </r>
  </si>
  <si>
    <r>
      <rPr>
        <b/>
        <sz val="16"/>
        <color rgb="FF000000"/>
        <rFont val="Arial"/>
        <charset val="1"/>
      </rPr>
      <t xml:space="preserve">LOCAL: </t>
    </r>
    <r>
      <rPr>
        <sz val="16"/>
        <color rgb="FF000000"/>
        <rFont val="Arial"/>
        <charset val="1"/>
      </rPr>
      <t>BAIRRO JARDIM CANANÉIA - PILAR DO SUL/SP.</t>
    </r>
  </si>
  <si>
    <t>PRAZO DA OBRA: 04 MESES</t>
  </si>
  <si>
    <t>DESCRIMINAÇÃO</t>
  </si>
  <si>
    <t>ETAPA</t>
  </si>
  <si>
    <t>1 MÊS</t>
  </si>
  <si>
    <t>2 MÊS</t>
  </si>
  <si>
    <t>3 MÊS</t>
  </si>
  <si>
    <t>4 MÊS</t>
  </si>
  <si>
    <t>%</t>
  </si>
  <si>
    <t>RESUMO DO ORÇAMENTO</t>
  </si>
  <si>
    <t>TOTAL (R$)</t>
  </si>
  <si>
    <t>TOTAL (%)</t>
  </si>
  <si>
    <t>ACUMULADO (R$)</t>
  </si>
  <si>
    <t>ACUMULADO (%)</t>
  </si>
  <si>
    <t xml:space="preserve">OBS.: 1 - OS PRAZOS DAS ETAPAS SERÃO CONSIDERADOS A PARTIR DA DATA DA ASSINATURA DA ORDEM DE SERVIÇO INICIAL EMITIDA PELA CONTRATANTE.                                                                                                                      </t>
  </si>
  <si>
    <t>PILAR DO SUL-SP, 01 DE NOVEMBRO DE 2022.</t>
  </si>
</sst>
</file>

<file path=xl/styles.xml><?xml version="1.0" encoding="utf-8"?>
<styleSheet xmlns="http://schemas.openxmlformats.org/spreadsheetml/2006/main">
  <numFmts count="19">
    <numFmt numFmtId="176" formatCode="#,##0.00\ ;&quot; (&quot;#,##0.00\);&quot; -&quot;#\ ;@\ "/>
    <numFmt numFmtId="177" formatCode="_-&quot;R$&quot;\ * #,##0_-;\-&quot;R$&quot;\ * #,##0_-;_-&quot;R$&quot;\ * &quot;-&quot;_-;_-@_-"/>
    <numFmt numFmtId="178" formatCode="_-&quot;R$ &quot;* #,##0.00_-;&quot;-R$ &quot;* #,##0.00_-;_-&quot;R$ &quot;* \-??_-;_-@_-"/>
    <numFmt numFmtId="179" formatCode="_-* #,##0_-;\-* #,##0_-;_-* &quot;-&quot;_-;_-@_-"/>
    <numFmt numFmtId="180" formatCode="_(* #,##0.00_);_(* \(#,##0.00\);_(* \-??_);_(@_)"/>
    <numFmt numFmtId="181" formatCode="\$#,##0.00\ ;&quot;($&quot;#,##0.00\)"/>
    <numFmt numFmtId="182" formatCode="_-* #,##0.00_-;\-* #,##0.00_-;_-* &quot;-&quot;??_-;_-@_-"/>
    <numFmt numFmtId="183" formatCode="_([$€-2]* #,##0.00_);_([$€-2]* \(#,##0.00\);_([$€-2]* \-??_)"/>
    <numFmt numFmtId="184" formatCode="_-* #,##0.00_-;\-* #,##0.00_-;_-* \-??_-;_-@_-"/>
    <numFmt numFmtId="185" formatCode="_(&quot;R$&quot;* #,##0.00_);_(&quot;R$&quot;* \(#,##0.00\);_(&quot;R$&quot;* \-??_);_(@_)"/>
    <numFmt numFmtId="186" formatCode="_(&quot;R$ &quot;* #,##0.00_);_(&quot;R$ &quot;* \(#,##0.00\);_(&quot;R$ &quot;* \-??_);_(@_)"/>
    <numFmt numFmtId="187" formatCode="0.0"/>
    <numFmt numFmtId="188" formatCode="\$#,##0\ ;&quot;($&quot;#,##0\)"/>
    <numFmt numFmtId="189" formatCode="[$R$-416]\ #,##0.00;[Red]\-[$R$-416]\ #,##0.00"/>
    <numFmt numFmtId="190" formatCode="[$€]#,##0.00\ ;[$€]\(#,##0.00\);[$€]\-#\ ;@\ "/>
    <numFmt numFmtId="191" formatCode="&quot;R$ &quot;#,##0.00"/>
    <numFmt numFmtId="192" formatCode="&quot;R$&quot;\ #,##0.00"/>
    <numFmt numFmtId="193" formatCode="0.000"/>
    <numFmt numFmtId="194" formatCode="0.00000"/>
  </numFmts>
  <fonts count="93">
    <font>
      <sz val="11"/>
      <color rgb="FF000000"/>
      <name val="Calibri"/>
      <charset val="1"/>
    </font>
    <font>
      <sz val="11"/>
      <color rgb="FF000000"/>
      <name val="Arial Narrow"/>
      <charset val="1"/>
    </font>
    <font>
      <b/>
      <sz val="16"/>
      <name val="Arial"/>
      <charset val="134"/>
    </font>
    <font>
      <b/>
      <sz val="16"/>
      <color rgb="FF000000"/>
      <name val="Arial"/>
      <charset val="1"/>
    </font>
    <font>
      <sz val="16"/>
      <color rgb="FF000000"/>
      <name val="Arial"/>
      <charset val="1"/>
    </font>
    <font>
      <b/>
      <sz val="16"/>
      <color rgb="FF000000"/>
      <name val="Arial"/>
      <charset val="134"/>
    </font>
    <font>
      <sz val="16"/>
      <color rgb="FF000000"/>
      <name val="Arial"/>
      <charset val="134"/>
    </font>
    <font>
      <sz val="14"/>
      <color rgb="FF000000"/>
      <name val="Arial"/>
      <charset val="1"/>
    </font>
    <font>
      <sz val="14"/>
      <name val="Arial"/>
      <charset val="1"/>
    </font>
    <font>
      <sz val="11"/>
      <color rgb="FFFF0000"/>
      <name val="Calibri"/>
      <charset val="1"/>
    </font>
    <font>
      <b/>
      <sz val="11"/>
      <color rgb="FF000000"/>
      <name val="Calibri"/>
      <charset val="134"/>
      <scheme val="minor"/>
    </font>
    <font>
      <sz val="11"/>
      <color rgb="FF000000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1"/>
    </font>
    <font>
      <b/>
      <sz val="11"/>
      <color theme="1"/>
      <name val="Calibri"/>
      <charset val="1"/>
    </font>
    <font>
      <b/>
      <sz val="13"/>
      <color rgb="FF000000"/>
      <name val="Arial"/>
      <charset val="134"/>
    </font>
    <font>
      <sz val="13"/>
      <color rgb="FF000000"/>
      <name val="Arial"/>
      <charset val="134"/>
    </font>
    <font>
      <b/>
      <sz val="13"/>
      <color theme="1"/>
      <name val="Arial"/>
      <charset val="134"/>
    </font>
    <font>
      <b/>
      <sz val="13"/>
      <name val="Arial"/>
      <charset val="134"/>
    </font>
    <font>
      <sz val="13"/>
      <name val="Arial"/>
      <charset val="134"/>
    </font>
    <font>
      <sz val="12"/>
      <color rgb="FF000000"/>
      <name val="Calibri"/>
      <charset val="1"/>
    </font>
    <font>
      <b/>
      <sz val="12"/>
      <color theme="1"/>
      <name val="Arial"/>
      <charset val="1"/>
    </font>
    <font>
      <b/>
      <sz val="11"/>
      <color rgb="FF000000"/>
      <name val="Arial"/>
      <charset val="134"/>
    </font>
    <font>
      <b/>
      <sz val="12"/>
      <color theme="1"/>
      <name val="Arial"/>
      <charset val="134"/>
    </font>
    <font>
      <sz val="12"/>
      <color theme="1"/>
      <name val="Arial"/>
      <charset val="134"/>
    </font>
    <font>
      <b/>
      <sz val="11"/>
      <name val="Calibri"/>
      <charset val="1"/>
    </font>
    <font>
      <b/>
      <sz val="11"/>
      <color rgb="FF000000"/>
      <name val="Calibri"/>
      <charset val="1"/>
    </font>
    <font>
      <sz val="11"/>
      <color rgb="FFFFFFFF"/>
      <name val="Calibri"/>
      <charset val="1"/>
    </font>
    <font>
      <b/>
      <sz val="14"/>
      <color rgb="FF000000"/>
      <name val="Arial"/>
      <charset val="1"/>
    </font>
    <font>
      <sz val="14"/>
      <color rgb="FF000000"/>
      <name val="Arial"/>
      <charset val="134"/>
    </font>
    <font>
      <b/>
      <sz val="14"/>
      <color rgb="FF000000"/>
      <name val="Arial"/>
      <charset val="134"/>
    </font>
    <font>
      <b/>
      <sz val="14"/>
      <name val="Arial"/>
      <charset val="1"/>
    </font>
    <font>
      <sz val="11"/>
      <name val="Arial Narrow"/>
      <charset val="1"/>
    </font>
    <font>
      <b/>
      <sz val="14"/>
      <color rgb="FFFFFFFF"/>
      <name val="Arial"/>
      <charset val="1"/>
    </font>
    <font>
      <sz val="14"/>
      <color rgb="FFFFFFFF"/>
      <name val="Arial"/>
      <charset val="1"/>
    </font>
    <font>
      <i/>
      <sz val="14"/>
      <color rgb="FFFFFFFF"/>
      <name val="Arial"/>
      <charset val="1"/>
    </font>
    <font>
      <b/>
      <sz val="11"/>
      <color rgb="FFFFFFFF"/>
      <name val="Calibri"/>
      <charset val="1"/>
    </font>
    <font>
      <sz val="14"/>
      <color rgb="FFFF0000"/>
      <name val="Arial"/>
      <charset val="1"/>
    </font>
    <font>
      <sz val="11"/>
      <color rgb="FFFFFFFF"/>
      <name val="Arial Narrow"/>
      <charset val="1"/>
    </font>
    <font>
      <sz val="11"/>
      <name val="Calibri"/>
      <charset val="1"/>
    </font>
    <font>
      <sz val="11"/>
      <color theme="0"/>
      <name val="Calibri"/>
      <charset val="0"/>
      <scheme val="minor"/>
    </font>
    <font>
      <sz val="10"/>
      <color theme="1"/>
      <name val="Calibri"/>
      <charset val="134"/>
      <scheme val="minor"/>
    </font>
    <font>
      <b/>
      <sz val="11"/>
      <color rgb="FFFF9900"/>
      <name val="Calibri"/>
      <charset val="1"/>
    </font>
    <font>
      <sz val="11"/>
      <color rgb="FF800080"/>
      <name val="Calibri"/>
      <charset val="1"/>
    </font>
    <font>
      <sz val="11"/>
      <color rgb="FF333399"/>
      <name val="Calibri"/>
      <charset val="1"/>
    </font>
    <font>
      <sz val="10"/>
      <color rgb="FF000000"/>
      <name val="Arial"/>
      <charset val="1"/>
    </font>
    <font>
      <sz val="10"/>
      <name val="Arial"/>
      <charset val="1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000000"/>
      <name val="Arial1"/>
      <charset val="1"/>
    </font>
    <font>
      <sz val="10"/>
      <name val="Lucida Sans Unicode"/>
      <charset val="1"/>
    </font>
    <font>
      <sz val="11"/>
      <color rgb="FFFF9900"/>
      <name val="Calibri"/>
      <charset val="1"/>
    </font>
    <font>
      <sz val="11"/>
      <color rgb="FF9C0006"/>
      <name val="Calibri"/>
      <charset val="0"/>
      <scheme val="minor"/>
    </font>
    <font>
      <b/>
      <sz val="11"/>
      <color rgb="FF333333"/>
      <name val="Calibri"/>
      <charset val="1"/>
    </font>
    <font>
      <sz val="11"/>
      <color rgb="FFFA7D00"/>
      <name val="Calibri"/>
      <charset val="0"/>
      <scheme val="minor"/>
    </font>
    <font>
      <sz val="11"/>
      <color rgb="FF993300"/>
      <name val="Calibri"/>
      <charset val="1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8"/>
      <color rgb="FF9999FF"/>
      <name val="Arial"/>
      <charset val="1"/>
    </font>
    <font>
      <sz val="11"/>
      <color rgb="FF008000"/>
      <name val="Calibri"/>
      <charset val="1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1"/>
    </font>
    <font>
      <sz val="8"/>
      <name val="Arial"/>
      <charset val="1"/>
    </font>
    <font>
      <sz val="12"/>
      <color rgb="FF9999FF"/>
      <name val="Arial"/>
      <charset val="1"/>
    </font>
    <font>
      <sz val="11"/>
      <color rgb="FF000000"/>
      <name val="Arial"/>
      <charset val="1"/>
    </font>
    <font>
      <sz val="10"/>
      <name val="Arial1"/>
      <charset val="1"/>
    </font>
    <font>
      <sz val="12"/>
      <name val="Arial"/>
      <charset val="1"/>
    </font>
    <font>
      <b/>
      <i/>
      <u/>
      <sz val="11"/>
      <color rgb="FF000000"/>
      <name val="Arial1"/>
      <charset val="1"/>
    </font>
    <font>
      <sz val="18"/>
      <color rgb="FF9999FF"/>
      <name val="Arial"/>
      <charset val="1"/>
    </font>
    <font>
      <u/>
      <sz val="7.5"/>
      <color rgb="FF0000FF"/>
      <name val="Arial"/>
      <charset val="1"/>
    </font>
    <font>
      <b/>
      <sz val="11"/>
      <color rgb="FFFA7D00"/>
      <name val="Calibri"/>
      <charset val="1"/>
    </font>
    <font>
      <sz val="11"/>
      <color rgb="FF006100"/>
      <name val="Calibri"/>
      <charset val="1"/>
    </font>
    <font>
      <b/>
      <sz val="11"/>
      <color rgb="FFFF0000"/>
      <name val="Calibri"/>
      <charset val="1"/>
    </font>
    <font>
      <sz val="12"/>
      <name val="Times New Roman"/>
      <charset val="1"/>
    </font>
    <font>
      <b/>
      <i/>
      <sz val="16"/>
      <color rgb="FF000000"/>
      <name val="Arial1"/>
      <charset val="1"/>
    </font>
    <font>
      <b/>
      <sz val="11"/>
      <color rgb="FF3F3F3F"/>
      <name val="Calibri"/>
      <charset val="1"/>
    </font>
    <font>
      <sz val="11"/>
      <color rgb="FF9C0006"/>
      <name val="Calibri"/>
      <charset val="1"/>
    </font>
    <font>
      <sz val="11"/>
      <color rgb="FF3F3F76"/>
      <name val="Calibri"/>
      <charset val="1"/>
    </font>
    <font>
      <sz val="11"/>
      <color rgb="FF808000"/>
      <name val="Calibri"/>
      <charset val="1"/>
    </font>
    <font>
      <sz val="11"/>
      <color rgb="FF9C6500"/>
      <name val="Calibri"/>
      <charset val="1"/>
    </font>
    <font>
      <sz val="10"/>
      <color rgb="FF000000"/>
      <name val="Times New Roman"/>
      <charset val="1"/>
    </font>
  </fonts>
  <fills count="93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D9D9D9"/>
        <bgColor rgb="FFDAE6CD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0" tint="-0.149998474074526"/>
        <bgColor rgb="FF103B18"/>
      </patternFill>
    </fill>
    <fill>
      <patternFill patternType="solid">
        <fgColor theme="0" tint="-0.249977111117893"/>
        <bgColor rgb="FF969696"/>
      </patternFill>
    </fill>
    <fill>
      <patternFill patternType="solid">
        <fgColor theme="0"/>
        <bgColor rgb="FF969696"/>
      </patternFill>
    </fill>
    <fill>
      <patternFill patternType="solid">
        <fgColor rgb="FFD9D9D9"/>
        <bgColor rgb="FFD7E4BD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CC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D7E4BD"/>
      </patternFill>
    </fill>
    <fill>
      <patternFill patternType="solid">
        <fgColor theme="0"/>
        <bgColor rgb="FFFFCC00"/>
      </patternFill>
    </fill>
    <fill>
      <patternFill patternType="solid">
        <fgColor theme="0" tint="-0.249977111117893"/>
        <bgColor rgb="FFF2F2F2"/>
      </patternFill>
    </fill>
    <fill>
      <patternFill patternType="solid">
        <fgColor rgb="FFBFBFBF"/>
        <bgColor rgb="FFC0C0C0"/>
      </patternFill>
    </fill>
    <fill>
      <patternFill patternType="solid">
        <fgColor theme="0" tint="-0.349986266670736"/>
        <bgColor indexed="64"/>
      </patternFill>
    </fill>
    <fill>
      <patternFill patternType="solid">
        <fgColor rgb="FFF2DCDB"/>
        <bgColor rgb="FFE6E0EC"/>
      </patternFill>
    </fill>
    <fill>
      <patternFill patternType="solid">
        <fgColor rgb="FFCCFFCC"/>
        <bgColor rgb="FFCCFFFF"/>
      </patternFill>
    </fill>
    <fill>
      <patternFill patternType="solid">
        <fgColor theme="8"/>
        <bgColor indexed="64"/>
      </patternFill>
    </fill>
    <fill>
      <patternFill patternType="solid">
        <fgColor rgb="FFC0C0C0"/>
        <bgColor rgb="FFBFBFBF"/>
      </patternFill>
    </fill>
    <fill>
      <patternFill patternType="solid">
        <fgColor rgb="FFFDEADA"/>
        <bgColor rgb="FFEEEEEE"/>
      </patternFill>
    </fill>
    <fill>
      <patternFill patternType="solid">
        <fgColor rgb="FFFF99CC"/>
        <bgColor rgb="FFFF8DA6"/>
      </patternFill>
    </fill>
    <fill>
      <patternFill patternType="solid">
        <fgColor rgb="FFFFCC99"/>
        <bgColor rgb="FFFAC090"/>
      </patternFill>
    </fill>
    <fill>
      <patternFill patternType="solid">
        <fgColor rgb="FFFF8080"/>
        <bgColor rgb="FFFF8DA6"/>
      </patternFill>
    </fill>
    <fill>
      <patternFill patternType="solid">
        <fgColor rgb="FFCCFFFF"/>
        <bgColor rgb="FFDBEEF4"/>
      </patternFill>
    </fill>
    <fill>
      <patternFill patternType="solid">
        <fgColor rgb="FFFFCC00"/>
        <bgColor rgb="FFFFFF00"/>
      </patternFill>
    </fill>
    <fill>
      <patternFill patternType="solid">
        <fgColor rgb="FFFFFFCC"/>
        <bgColor rgb="FFEBF1DE"/>
      </patternFill>
    </fill>
    <fill>
      <patternFill patternType="solid">
        <fgColor rgb="FFDBEEF4"/>
        <bgColor rgb="FFDCE6F2"/>
      </patternFill>
    </fill>
    <fill>
      <patternFill patternType="solid">
        <fgColor rgb="FF33CCCC"/>
        <bgColor rgb="FF99CCFF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B9DEEA"/>
        <bgColor rgb="FFB9CDE5"/>
      </patternFill>
    </fill>
    <fill>
      <patternFill patternType="solid">
        <fgColor rgb="FF00FF00"/>
        <bgColor rgb="FF33CCCC"/>
      </patternFill>
    </fill>
    <fill>
      <patternFill patternType="solid">
        <fgColor rgb="FFBFCE9A"/>
        <bgColor rgb="FFC0C0C0"/>
      </patternFill>
    </fill>
    <fill>
      <patternFill patternType="solid">
        <fgColor rgb="FFCC99FF"/>
        <bgColor rgb="FFB3A2C7"/>
      </patternFill>
    </fill>
    <fill>
      <patternFill patternType="solid">
        <fgColor rgb="FFF2F2F2"/>
        <bgColor indexed="64"/>
      </patternFill>
    </fill>
    <fill>
      <patternFill patternType="solid">
        <fgColor rgb="FFB3A2C7"/>
        <bgColor rgb="FFAFAFB2"/>
      </patternFill>
    </fill>
    <fill>
      <patternFill patternType="solid">
        <fgColor rgb="FF99CCFF"/>
        <bgColor rgb="FFB9CDE5"/>
      </patternFill>
    </fill>
    <fill>
      <patternFill patternType="solid">
        <fgColor rgb="FFFFFFCC"/>
        <bgColor indexed="64"/>
      </patternFill>
    </fill>
    <fill>
      <patternFill patternType="solid">
        <fgColor rgb="FF0166D6"/>
        <bgColor rgb="FF373752"/>
      </patternFill>
    </fill>
    <fill>
      <patternFill patternType="solid">
        <fgColor rgb="FFFDD4B8"/>
        <bgColor rgb="FFFFCC99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E6B9B8"/>
        <bgColor rgb="FFFAC090"/>
      </patternFill>
    </fill>
    <fill>
      <patternFill patternType="solid">
        <fgColor rgb="FFB9CDE5"/>
        <bgColor rgb="FFB9DEEA"/>
      </patternFill>
    </fill>
    <fill>
      <patternFill patternType="solid">
        <fgColor rgb="FF969696"/>
        <bgColor rgb="FFA6A6A6"/>
      </patternFill>
    </fill>
    <fill>
      <patternFill patternType="solid">
        <fgColor rgb="FFCCCCFF"/>
        <bgColor rgb="FFB9CDE5"/>
      </patternFill>
    </fill>
    <fill>
      <patternFill patternType="solid">
        <fgColor rgb="FFFFC7CE"/>
        <bgColor indexed="64"/>
      </patternFill>
    </fill>
    <fill>
      <patternFill patternType="solid">
        <fgColor rgb="FF800080"/>
        <bgColor rgb="FF93001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99"/>
        <bgColor rgb="FFFFFFCC"/>
      </patternFill>
    </fill>
    <fill>
      <patternFill patternType="solid">
        <fgColor rgb="FFA5A5A5"/>
        <bgColor indexed="64"/>
      </patternFill>
    </fill>
    <fill>
      <patternFill patternType="solid">
        <fgColor rgb="FFFF9901"/>
        <bgColor rgb="FFFF9900"/>
      </patternFill>
    </fill>
    <fill>
      <patternFill patternType="solid">
        <fgColor rgb="FFDCE6F2"/>
        <bgColor rgb="FFDBEEF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EBF1DE"/>
        <bgColor rgb="FFEDEDED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CC1DA"/>
        <bgColor rgb="FFC0C0C0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AE6CD"/>
        <bgColor rgb="FFD9D9D9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E6E0EC"/>
        <bgColor rgb="FFDCE6F2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mediumGray">
        <fgColor rgb="FFAFAFB2"/>
        <bgColor rgb="FFB0B2B6"/>
      </patternFill>
    </fill>
    <fill>
      <patternFill patternType="darkGray">
        <fgColor rgb="FF930014"/>
        <bgColor rgb="FF800080"/>
      </patternFill>
    </fill>
    <fill>
      <patternFill patternType="solid">
        <fgColor rgb="FFFF8DA6"/>
        <bgColor rgb="FFFF99CC"/>
      </patternFill>
    </fill>
    <fill>
      <patternFill patternType="solid">
        <fgColor rgb="FFFAC090"/>
        <bgColor rgb="FFFFCC99"/>
      </patternFill>
    </fill>
    <fill>
      <patternFill patternType="solid">
        <fgColor rgb="FFF2F2F2"/>
        <bgColor rgb="FFEEEEEE"/>
      </patternFill>
    </fill>
    <fill>
      <patternFill patternType="solid">
        <fgColor rgb="FF000000"/>
        <bgColor rgb="FF054407"/>
      </patternFill>
    </fill>
    <fill>
      <patternFill patternType="mediumGray">
        <fgColor rgb="FFCCFFCC"/>
        <bgColor rgb="FFDAE6CD"/>
      </patternFill>
    </fill>
    <fill>
      <patternFill patternType="solid">
        <fgColor rgb="FFA6A6A6"/>
        <bgColor rgb="FFAFAFB2"/>
      </patternFill>
    </fill>
    <fill>
      <patternFill patternType="solid">
        <fgColor rgb="FFFEE9A9"/>
        <bgColor rgb="FFFDEADA"/>
      </patternFill>
    </fill>
  </fills>
  <borders count="5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B0B2B6"/>
      </left>
      <right style="thin">
        <color rgb="FFB0B2B6"/>
      </right>
      <top style="thin">
        <color rgb="FFB0B2B6"/>
      </top>
      <bottom style="thin">
        <color rgb="FFB0B2B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054407"/>
      </left>
      <right style="double">
        <color rgb="FF054407"/>
      </right>
      <top style="double">
        <color rgb="FF054407"/>
      </top>
      <bottom style="double">
        <color rgb="FF054407"/>
      </bottom>
      <diagonal/>
    </border>
    <border>
      <left/>
      <right/>
      <top/>
      <bottom style="double">
        <color rgb="FFFF9901"/>
      </bottom>
      <diagonal/>
    </border>
    <border>
      <left style="thin">
        <color rgb="FF054407"/>
      </left>
      <right style="thin">
        <color rgb="FF054407"/>
      </right>
      <top style="thin">
        <color rgb="FF054407"/>
      </top>
      <bottom style="thin">
        <color rgb="FF054407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A7D00"/>
      </bottom>
      <diagonal/>
    </border>
    <border>
      <left style="thin">
        <color rgb="FF915800"/>
      </left>
      <right style="thin">
        <color rgb="FF915800"/>
      </right>
      <top style="thin">
        <color rgb="FF915800"/>
      </top>
      <bottom style="thin">
        <color rgb="FF915800"/>
      </bottom>
      <diagonal/>
    </border>
    <border>
      <left/>
      <right/>
      <top/>
      <bottom style="double">
        <color rgb="FFFF0000"/>
      </bottom>
      <diagonal/>
    </border>
  </borders>
  <cellStyleXfs count="2497">
    <xf numFmtId="0" fontId="0" fillId="0" borderId="0"/>
    <xf numFmtId="0" fontId="0" fillId="0" borderId="0"/>
    <xf numFmtId="0" fontId="44" fillId="28" borderId="0"/>
    <xf numFmtId="179" fontId="42" fillId="0" borderId="0" applyFont="0" applyFill="0" applyBorder="0" applyAlignment="0" applyProtection="0">
      <alignment vertical="center"/>
    </xf>
    <xf numFmtId="0" fontId="0" fillId="30" borderId="0"/>
    <xf numFmtId="0" fontId="0" fillId="0" borderId="0"/>
    <xf numFmtId="182" fontId="42" fillId="0" borderId="0" applyFont="0" applyFill="0" applyBorder="0" applyAlignment="0" applyProtection="0">
      <alignment vertical="center"/>
    </xf>
    <xf numFmtId="0" fontId="46" fillId="34" borderId="0"/>
    <xf numFmtId="9" fontId="0" fillId="0" borderId="0"/>
    <xf numFmtId="0" fontId="50" fillId="47" borderId="0" applyNumberFormat="0" applyBorder="0" applyAlignment="0" applyProtection="0">
      <alignment vertical="center"/>
    </xf>
    <xf numFmtId="0" fontId="0" fillId="43" borderId="0"/>
    <xf numFmtId="0" fontId="28" fillId="45" borderId="0"/>
    <xf numFmtId="0" fontId="0" fillId="0" borderId="0"/>
    <xf numFmtId="0" fontId="0" fillId="40" borderId="0"/>
    <xf numFmtId="0" fontId="0" fillId="23" borderId="0"/>
    <xf numFmtId="0" fontId="45" fillId="29" borderId="40"/>
    <xf numFmtId="0" fontId="0" fillId="28" borderId="0"/>
    <xf numFmtId="0" fontId="0" fillId="0" borderId="0"/>
    <xf numFmtId="0" fontId="0" fillId="52" borderId="0"/>
    <xf numFmtId="0" fontId="0" fillId="0" borderId="0"/>
    <xf numFmtId="0" fontId="57" fillId="0" borderId="48" applyNumberFormat="0" applyFill="0" applyAlignment="0" applyProtection="0">
      <alignment vertical="center"/>
    </xf>
    <xf numFmtId="0" fontId="44" fillId="28" borderId="0"/>
    <xf numFmtId="0" fontId="58" fillId="56" borderId="0"/>
    <xf numFmtId="0" fontId="59" fillId="57" borderId="49" applyNumberFormat="0" applyAlignment="0" applyProtection="0">
      <alignment vertical="center"/>
    </xf>
    <xf numFmtId="0" fontId="0" fillId="50" borderId="0"/>
    <xf numFmtId="177" fontId="42" fillId="0" borderId="0" applyFont="0" applyFill="0" applyBorder="0" applyAlignment="0" applyProtection="0">
      <alignment vertical="center"/>
    </xf>
    <xf numFmtId="0" fontId="28" fillId="38" borderId="0"/>
    <xf numFmtId="0" fontId="0" fillId="0" borderId="0"/>
    <xf numFmtId="0" fontId="37" fillId="51" borderId="44"/>
    <xf numFmtId="0" fontId="0" fillId="30" borderId="0"/>
    <xf numFmtId="0" fontId="50" fillId="55" borderId="0" applyNumberFormat="0" applyBorder="0" applyAlignment="0" applyProtection="0">
      <alignment vertical="center"/>
    </xf>
    <xf numFmtId="0" fontId="54" fillId="0" borderId="45"/>
    <xf numFmtId="0" fontId="0" fillId="33" borderId="0"/>
    <xf numFmtId="178" fontId="0" fillId="0" borderId="0"/>
    <xf numFmtId="0" fontId="28" fillId="30" borderId="0"/>
    <xf numFmtId="0" fontId="0" fillId="40" borderId="0"/>
    <xf numFmtId="0" fontId="48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186" fontId="0" fillId="0" borderId="0"/>
    <xf numFmtId="0" fontId="0" fillId="0" borderId="0"/>
    <xf numFmtId="0" fontId="0" fillId="0" borderId="0"/>
    <xf numFmtId="0" fontId="50" fillId="60" borderId="0" applyNumberFormat="0" applyBorder="0" applyAlignment="0" applyProtection="0">
      <alignment vertical="center"/>
    </xf>
    <xf numFmtId="0" fontId="42" fillId="44" borderId="43" applyNumberFormat="0" applyFont="0" applyAlignment="0" applyProtection="0">
      <alignment vertical="center"/>
    </xf>
    <xf numFmtId="0" fontId="28" fillId="45" borderId="0"/>
    <xf numFmtId="0" fontId="0" fillId="29" borderId="0"/>
    <xf numFmtId="0" fontId="0" fillId="0" borderId="0"/>
    <xf numFmtId="0" fontId="50" fillId="48" borderId="0" applyNumberFormat="0" applyBorder="0" applyAlignment="0" applyProtection="0">
      <alignment vertical="center"/>
    </xf>
    <xf numFmtId="0" fontId="0" fillId="0" borderId="0"/>
    <xf numFmtId="0" fontId="44" fillId="28" borderId="0"/>
    <xf numFmtId="0" fontId="43" fillId="26" borderId="40"/>
    <xf numFmtId="0" fontId="0" fillId="0" borderId="0"/>
    <xf numFmtId="0" fontId="28" fillId="45" borderId="0"/>
    <xf numFmtId="0" fontId="37" fillId="51" borderId="44"/>
    <xf numFmtId="0" fontId="0" fillId="43" borderId="0"/>
    <xf numFmtId="0" fontId="43" fillId="26" borderId="40"/>
    <xf numFmtId="0" fontId="63" fillId="0" borderId="0" applyNumberFormat="0" applyFill="0" applyBorder="0" applyAlignment="0" applyProtection="0">
      <alignment vertical="center"/>
    </xf>
    <xf numFmtId="0" fontId="62" fillId="24" borderId="0"/>
    <xf numFmtId="0" fontId="51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41" fillId="61" borderId="0" applyNumberFormat="0" applyBorder="0" applyAlignment="0" applyProtection="0">
      <alignment vertical="center"/>
    </xf>
    <xf numFmtId="0" fontId="0" fillId="0" borderId="0"/>
    <xf numFmtId="0" fontId="65" fillId="0" borderId="50" applyNumberFormat="0" applyFill="0" applyAlignment="0" applyProtection="0">
      <alignment vertical="center"/>
    </xf>
    <xf numFmtId="0" fontId="47" fillId="0" borderId="0"/>
    <xf numFmtId="0" fontId="66" fillId="0" borderId="50" applyNumberFormat="0" applyFill="0" applyAlignment="0" applyProtection="0">
      <alignment vertical="center"/>
    </xf>
    <xf numFmtId="0" fontId="47" fillId="0" borderId="0"/>
    <xf numFmtId="0" fontId="41" fillId="62" borderId="0" applyNumberFormat="0" applyBorder="0" applyAlignment="0" applyProtection="0">
      <alignment vertical="center"/>
    </xf>
    <xf numFmtId="0" fontId="67" fillId="0" borderId="51" applyNumberFormat="0" applyFill="0" applyAlignment="0" applyProtection="0">
      <alignment vertical="center"/>
    </xf>
    <xf numFmtId="0" fontId="0" fillId="0" borderId="0"/>
    <xf numFmtId="0" fontId="41" fillId="25" borderId="0" applyNumberFormat="0" applyBorder="0" applyAlignment="0" applyProtection="0">
      <alignment vertical="center"/>
    </xf>
    <xf numFmtId="0" fontId="0" fillId="30" borderId="0"/>
    <xf numFmtId="0" fontId="67" fillId="0" borderId="0" applyNumberFormat="0" applyFill="0" applyBorder="0" applyAlignment="0" applyProtection="0">
      <alignment vertical="center"/>
    </xf>
    <xf numFmtId="0" fontId="0" fillId="52" borderId="0"/>
    <xf numFmtId="0" fontId="28" fillId="35" borderId="0"/>
    <xf numFmtId="184" fontId="0" fillId="0" borderId="0"/>
    <xf numFmtId="0" fontId="0" fillId="38" borderId="0"/>
    <xf numFmtId="0" fontId="41" fillId="64" borderId="0" applyNumberFormat="0" applyBorder="0" applyAlignment="0" applyProtection="0">
      <alignment vertical="center"/>
    </xf>
    <xf numFmtId="0" fontId="68" fillId="65" borderId="42" applyNumberFormat="0" applyAlignment="0" applyProtection="0">
      <alignment vertical="center"/>
    </xf>
    <xf numFmtId="0" fontId="0" fillId="63" borderId="0"/>
    <xf numFmtId="9" fontId="0" fillId="0" borderId="0"/>
    <xf numFmtId="0" fontId="0" fillId="63" borderId="0"/>
    <xf numFmtId="0" fontId="0" fillId="29" borderId="0"/>
    <xf numFmtId="0" fontId="69" fillId="41" borderId="52" applyNumberFormat="0" applyAlignment="0" applyProtection="0">
      <alignment vertical="center"/>
    </xf>
    <xf numFmtId="0" fontId="49" fillId="41" borderId="42" applyNumberFormat="0" applyAlignment="0" applyProtection="0">
      <alignment vertical="center"/>
    </xf>
    <xf numFmtId="0" fontId="58" fillId="56" borderId="0"/>
    <xf numFmtId="0" fontId="70" fillId="0" borderId="53" applyNumberFormat="0" applyFill="0" applyAlignment="0" applyProtection="0">
      <alignment vertical="center"/>
    </xf>
    <xf numFmtId="0" fontId="53" fillId="0" borderId="0"/>
    <xf numFmtId="0" fontId="50" fillId="66" borderId="0" applyNumberFormat="0" applyBorder="0" applyAlignment="0" applyProtection="0">
      <alignment vertical="center"/>
    </xf>
    <xf numFmtId="0" fontId="71" fillId="67" borderId="0" applyNumberFormat="0" applyBorder="0" applyAlignment="0" applyProtection="0">
      <alignment vertical="center"/>
    </xf>
    <xf numFmtId="0" fontId="0" fillId="33" borderId="47"/>
    <xf numFmtId="0" fontId="0" fillId="0" borderId="0"/>
    <xf numFmtId="0" fontId="46" fillId="38" borderId="0"/>
    <xf numFmtId="0" fontId="55" fillId="53" borderId="0" applyNumberFormat="0" applyBorder="0" applyAlignment="0" applyProtection="0">
      <alignment vertical="center"/>
    </xf>
    <xf numFmtId="0" fontId="28" fillId="35" borderId="0"/>
    <xf numFmtId="180" fontId="0" fillId="0" borderId="0"/>
    <xf numFmtId="0" fontId="0" fillId="24" borderId="0"/>
    <xf numFmtId="0" fontId="72" fillId="69" borderId="0" applyNumberFormat="0" applyBorder="0" applyAlignment="0" applyProtection="0">
      <alignment vertical="center"/>
    </xf>
    <xf numFmtId="0" fontId="0" fillId="31" borderId="0"/>
    <xf numFmtId="0" fontId="0" fillId="43" borderId="0"/>
    <xf numFmtId="0" fontId="50" fillId="70" borderId="0" applyNumberFormat="0" applyBorder="0" applyAlignment="0" applyProtection="0">
      <alignment vertical="center"/>
    </xf>
    <xf numFmtId="178" fontId="0" fillId="0" borderId="0"/>
    <xf numFmtId="0" fontId="0" fillId="0" borderId="0"/>
    <xf numFmtId="0" fontId="0" fillId="29" borderId="0"/>
    <xf numFmtId="0" fontId="41" fillId="71" borderId="0" applyNumberFormat="0" applyBorder="0" applyAlignment="0" applyProtection="0">
      <alignment vertical="center"/>
    </xf>
    <xf numFmtId="0" fontId="61" fillId="0" borderId="0"/>
    <xf numFmtId="0" fontId="0" fillId="0" borderId="0"/>
    <xf numFmtId="0" fontId="0" fillId="0" borderId="0"/>
    <xf numFmtId="0" fontId="0" fillId="0" borderId="0"/>
    <xf numFmtId="0" fontId="50" fillId="7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40" borderId="0"/>
    <xf numFmtId="0" fontId="41" fillId="74" borderId="0" applyNumberFormat="0" applyBorder="0" applyAlignment="0" applyProtection="0">
      <alignment vertical="center"/>
    </xf>
    <xf numFmtId="0" fontId="0" fillId="40" borderId="0"/>
    <xf numFmtId="0" fontId="46" fillId="0" borderId="0"/>
    <xf numFmtId="0" fontId="50" fillId="6" borderId="0" applyNumberFormat="0" applyBorder="0" applyAlignment="0" applyProtection="0">
      <alignment vertical="center"/>
    </xf>
    <xf numFmtId="0" fontId="0" fillId="0" borderId="0"/>
    <xf numFmtId="0" fontId="28" fillId="45" borderId="0"/>
    <xf numFmtId="0" fontId="47" fillId="0" borderId="0"/>
    <xf numFmtId="0" fontId="0" fillId="29" borderId="0"/>
    <xf numFmtId="0" fontId="41" fillId="75" borderId="0" applyNumberFormat="0" applyBorder="0" applyAlignment="0" applyProtection="0">
      <alignment vertical="center"/>
    </xf>
    <xf numFmtId="0" fontId="50" fillId="76" borderId="0" applyNumberFormat="0" applyBorder="0" applyAlignment="0" applyProtection="0">
      <alignment vertical="center"/>
    </xf>
    <xf numFmtId="0" fontId="41" fillId="77" borderId="0" applyNumberFormat="0" applyBorder="0" applyAlignment="0" applyProtection="0">
      <alignment vertical="center"/>
    </xf>
    <xf numFmtId="0" fontId="46" fillId="40" borderId="0"/>
    <xf numFmtId="0" fontId="0" fillId="0" borderId="0"/>
    <xf numFmtId="0" fontId="0" fillId="0" borderId="0"/>
    <xf numFmtId="0" fontId="50" fillId="7" borderId="0" applyNumberFormat="0" applyBorder="0" applyAlignment="0" applyProtection="0">
      <alignment vertical="center"/>
    </xf>
    <xf numFmtId="0" fontId="28" fillId="45" borderId="0"/>
    <xf numFmtId="0" fontId="0" fillId="50" borderId="0"/>
    <xf numFmtId="0" fontId="41" fillId="36" borderId="0" applyNumberFormat="0" applyBorder="0" applyAlignment="0" applyProtection="0">
      <alignment vertical="center"/>
    </xf>
    <xf numFmtId="0" fontId="0" fillId="78" borderId="0"/>
    <xf numFmtId="0" fontId="50" fillId="79" borderId="0" applyNumberFormat="0" applyBorder="0" applyAlignment="0" applyProtection="0">
      <alignment vertical="center"/>
    </xf>
    <xf numFmtId="0" fontId="0" fillId="0" borderId="0"/>
    <xf numFmtId="0" fontId="0" fillId="29" borderId="0"/>
    <xf numFmtId="0" fontId="0" fillId="43" borderId="0"/>
    <xf numFmtId="0" fontId="0" fillId="28" borderId="0"/>
    <xf numFmtId="0" fontId="41" fillId="80" borderId="0" applyNumberFormat="0" applyBorder="0" applyAlignment="0" applyProtection="0">
      <alignment vertical="center"/>
    </xf>
    <xf numFmtId="0" fontId="50" fillId="81" borderId="0" applyNumberFormat="0" applyBorder="0" applyAlignment="0" applyProtection="0">
      <alignment vertical="center"/>
    </xf>
    <xf numFmtId="0" fontId="0" fillId="0" borderId="0"/>
    <xf numFmtId="0" fontId="41" fillId="82" borderId="0" applyNumberFormat="0" applyBorder="0" applyAlignment="0" applyProtection="0">
      <alignment vertical="center"/>
    </xf>
    <xf numFmtId="0" fontId="41" fillId="83" borderId="0" applyNumberFormat="0" applyBorder="0" applyAlignment="0" applyProtection="0">
      <alignment vertical="center"/>
    </xf>
    <xf numFmtId="0" fontId="0" fillId="0" borderId="0"/>
    <xf numFmtId="0" fontId="0" fillId="46" borderId="0"/>
    <xf numFmtId="0" fontId="0" fillId="52" borderId="0"/>
    <xf numFmtId="0" fontId="45" fillId="29" borderId="40"/>
    <xf numFmtId="0" fontId="0" fillId="27" borderId="0"/>
    <xf numFmtId="0" fontId="0" fillId="68" borderId="0"/>
    <xf numFmtId="0" fontId="47" fillId="0" borderId="0"/>
    <xf numFmtId="0" fontId="0" fillId="0" borderId="0"/>
    <xf numFmtId="0" fontId="46" fillId="24" borderId="0"/>
    <xf numFmtId="9" fontId="0" fillId="0" borderId="0"/>
    <xf numFmtId="0" fontId="0" fillId="0" borderId="0"/>
    <xf numFmtId="0" fontId="0" fillId="52" borderId="0"/>
    <xf numFmtId="0" fontId="0" fillId="38" borderId="0"/>
    <xf numFmtId="0" fontId="0" fillId="0" borderId="0"/>
    <xf numFmtId="0" fontId="0" fillId="52" borderId="0"/>
    <xf numFmtId="0" fontId="0" fillId="29" borderId="0"/>
    <xf numFmtId="0" fontId="0" fillId="63" borderId="0"/>
    <xf numFmtId="9" fontId="0" fillId="0" borderId="0"/>
    <xf numFmtId="0" fontId="0" fillId="0" borderId="0"/>
    <xf numFmtId="0" fontId="0" fillId="52" borderId="0"/>
    <xf numFmtId="0" fontId="0" fillId="24" borderId="0"/>
    <xf numFmtId="9" fontId="0" fillId="0" borderId="0"/>
    <xf numFmtId="0" fontId="45" fillId="29" borderId="40"/>
    <xf numFmtId="0" fontId="0" fillId="59" borderId="0"/>
    <xf numFmtId="0" fontId="0" fillId="28" borderId="0"/>
    <xf numFmtId="0" fontId="0" fillId="38" borderId="0"/>
    <xf numFmtId="186" fontId="0" fillId="0" borderId="0"/>
    <xf numFmtId="0" fontId="43" fillId="26" borderId="40"/>
    <xf numFmtId="0" fontId="0" fillId="43" borderId="0"/>
    <xf numFmtId="0" fontId="0" fillId="0" borderId="0"/>
    <xf numFmtId="0" fontId="0" fillId="52" borderId="0"/>
    <xf numFmtId="0" fontId="45" fillId="29" borderId="40"/>
    <xf numFmtId="0" fontId="0" fillId="78" borderId="0"/>
    <xf numFmtId="0" fontId="0" fillId="32" borderId="0"/>
    <xf numFmtId="0" fontId="46" fillId="68" borderId="0"/>
    <xf numFmtId="0" fontId="54" fillId="0" borderId="45"/>
    <xf numFmtId="176" fontId="74" fillId="0" borderId="0"/>
    <xf numFmtId="0" fontId="0" fillId="49" borderId="0"/>
    <xf numFmtId="176" fontId="74" fillId="0" borderId="0"/>
    <xf numFmtId="0" fontId="0" fillId="0" borderId="0"/>
    <xf numFmtId="0" fontId="0" fillId="28" borderId="0"/>
    <xf numFmtId="0" fontId="0" fillId="0" borderId="0"/>
    <xf numFmtId="0" fontId="0" fillId="52" borderId="0"/>
    <xf numFmtId="0" fontId="45" fillId="29" borderId="40"/>
    <xf numFmtId="0" fontId="46" fillId="28" borderId="0"/>
    <xf numFmtId="0" fontId="0" fillId="30" borderId="0"/>
    <xf numFmtId="0" fontId="0" fillId="0" borderId="0"/>
    <xf numFmtId="0" fontId="0" fillId="52" borderId="0"/>
    <xf numFmtId="0" fontId="0" fillId="24" borderId="0"/>
    <xf numFmtId="9" fontId="0" fillId="0" borderId="0"/>
    <xf numFmtId="0" fontId="0" fillId="0" borderId="0"/>
    <xf numFmtId="0" fontId="0" fillId="52" borderId="0"/>
    <xf numFmtId="0" fontId="45" fillId="29" borderId="40"/>
    <xf numFmtId="0" fontId="0" fillId="63" borderId="0"/>
    <xf numFmtId="0" fontId="0" fillId="34" borderId="0"/>
    <xf numFmtId="0" fontId="0" fillId="43" borderId="0"/>
    <xf numFmtId="0" fontId="46" fillId="68" borderId="0"/>
    <xf numFmtId="0" fontId="47" fillId="0" borderId="0"/>
    <xf numFmtId="0" fontId="0" fillId="0" borderId="0"/>
    <xf numFmtId="0" fontId="0" fillId="52" borderId="0"/>
    <xf numFmtId="0" fontId="45" fillId="29" borderId="40"/>
    <xf numFmtId="0" fontId="0" fillId="34" borderId="0"/>
    <xf numFmtId="0" fontId="0" fillId="68" borderId="0"/>
    <xf numFmtId="0" fontId="0" fillId="0" borderId="0"/>
    <xf numFmtId="0" fontId="0" fillId="52" borderId="0"/>
    <xf numFmtId="186" fontId="0" fillId="0" borderId="0"/>
    <xf numFmtId="0" fontId="0" fillId="2" borderId="0"/>
    <xf numFmtId="186" fontId="0" fillId="0" borderId="0"/>
    <xf numFmtId="0" fontId="0" fillId="52" borderId="0"/>
    <xf numFmtId="0" fontId="28" fillId="54" borderId="0"/>
    <xf numFmtId="0" fontId="0" fillId="43" borderId="0"/>
    <xf numFmtId="0" fontId="0" fillId="52" borderId="0"/>
    <xf numFmtId="0" fontId="28" fillId="42" borderId="0"/>
    <xf numFmtId="0" fontId="0" fillId="52" borderId="0"/>
    <xf numFmtId="0" fontId="0" fillId="59" borderId="0"/>
    <xf numFmtId="186" fontId="0" fillId="0" borderId="0"/>
    <xf numFmtId="0" fontId="46" fillId="52" borderId="0"/>
    <xf numFmtId="0" fontId="0" fillId="32" borderId="0"/>
    <xf numFmtId="0" fontId="0" fillId="59" borderId="0"/>
    <xf numFmtId="0" fontId="0" fillId="40" borderId="0"/>
    <xf numFmtId="181" fontId="0" fillId="0" borderId="0"/>
    <xf numFmtId="0" fontId="0" fillId="52" borderId="0"/>
    <xf numFmtId="181" fontId="0" fillId="0" borderId="0"/>
    <xf numFmtId="0" fontId="0" fillId="52" borderId="0"/>
    <xf numFmtId="0" fontId="0" fillId="52" borderId="0"/>
    <xf numFmtId="0" fontId="0" fillId="0" borderId="0"/>
    <xf numFmtId="0" fontId="0" fillId="31" borderId="0"/>
    <xf numFmtId="0" fontId="0" fillId="0" borderId="0"/>
    <xf numFmtId="0" fontId="0" fillId="52" borderId="0"/>
    <xf numFmtId="0" fontId="28" fillId="45" borderId="0"/>
    <xf numFmtId="0" fontId="0" fillId="0" borderId="0"/>
    <xf numFmtId="0" fontId="0" fillId="31" borderId="0"/>
    <xf numFmtId="0" fontId="0" fillId="59" borderId="0"/>
    <xf numFmtId="0" fontId="0" fillId="31" borderId="0"/>
    <xf numFmtId="178" fontId="0" fillId="0" borderId="0"/>
    <xf numFmtId="0" fontId="46" fillId="52" borderId="0"/>
    <xf numFmtId="181" fontId="0" fillId="0" borderId="0"/>
    <xf numFmtId="0" fontId="0" fillId="59" borderId="0"/>
    <xf numFmtId="0" fontId="0" fillId="32" borderId="0"/>
    <xf numFmtId="0" fontId="0" fillId="0" borderId="0"/>
    <xf numFmtId="178" fontId="0" fillId="0" borderId="0"/>
    <xf numFmtId="0" fontId="0" fillId="52" borderId="0"/>
    <xf numFmtId="186" fontId="0" fillId="0" borderId="0"/>
    <xf numFmtId="0" fontId="0" fillId="52" borderId="0"/>
    <xf numFmtId="178" fontId="0" fillId="0" borderId="0"/>
    <xf numFmtId="0" fontId="0" fillId="52" borderId="0"/>
    <xf numFmtId="178" fontId="0" fillId="0" borderId="0"/>
    <xf numFmtId="0" fontId="46" fillId="52" borderId="0"/>
    <xf numFmtId="0" fontId="0" fillId="32" borderId="0"/>
    <xf numFmtId="0" fontId="28" fillId="45" borderId="0"/>
    <xf numFmtId="178" fontId="0" fillId="0" borderId="0"/>
    <xf numFmtId="0" fontId="0" fillId="59" borderId="0"/>
    <xf numFmtId="0" fontId="76" fillId="0" borderId="0"/>
    <xf numFmtId="0" fontId="0" fillId="29" borderId="0"/>
    <xf numFmtId="186" fontId="0" fillId="0" borderId="0"/>
    <xf numFmtId="0" fontId="0" fillId="52" borderId="0"/>
    <xf numFmtId="0" fontId="0" fillId="56" borderId="0"/>
    <xf numFmtId="0" fontId="0" fillId="52" borderId="0"/>
    <xf numFmtId="0" fontId="0" fillId="52" borderId="0"/>
    <xf numFmtId="0" fontId="0" fillId="32" borderId="0"/>
    <xf numFmtId="0" fontId="0" fillId="59" borderId="0"/>
    <xf numFmtId="178" fontId="0" fillId="0" borderId="0"/>
    <xf numFmtId="0" fontId="0" fillId="52" borderId="0"/>
    <xf numFmtId="0" fontId="0" fillId="30" borderId="0"/>
    <xf numFmtId="0" fontId="28" fillId="54" borderId="0"/>
    <xf numFmtId="0" fontId="0" fillId="26" borderId="0"/>
    <xf numFmtId="0" fontId="0" fillId="52" borderId="0"/>
    <xf numFmtId="0" fontId="0" fillId="38" borderId="0"/>
    <xf numFmtId="0" fontId="0" fillId="52" borderId="0"/>
    <xf numFmtId="0" fontId="0" fillId="28" borderId="0"/>
    <xf numFmtId="0" fontId="0" fillId="38" borderId="0"/>
    <xf numFmtId="0" fontId="0" fillId="0" borderId="0"/>
    <xf numFmtId="0" fontId="0" fillId="52" borderId="0"/>
    <xf numFmtId="0" fontId="0" fillId="38" borderId="0"/>
    <xf numFmtId="0" fontId="0" fillId="52" borderId="0"/>
    <xf numFmtId="0" fontId="0" fillId="38" borderId="0"/>
    <xf numFmtId="180" fontId="0" fillId="0" borderId="0"/>
    <xf numFmtId="0" fontId="0" fillId="0" borderId="0"/>
    <xf numFmtId="0" fontId="0" fillId="0" borderId="0"/>
    <xf numFmtId="0" fontId="28" fillId="35" borderId="0"/>
    <xf numFmtId="0" fontId="0" fillId="24" borderId="0"/>
    <xf numFmtId="0" fontId="46" fillId="52" borderId="0"/>
    <xf numFmtId="0" fontId="28" fillId="24" borderId="0"/>
    <xf numFmtId="0" fontId="46" fillId="28" borderId="0"/>
    <xf numFmtId="180" fontId="0" fillId="0" borderId="0"/>
    <xf numFmtId="0" fontId="0" fillId="38" borderId="0"/>
    <xf numFmtId="0" fontId="0" fillId="52" borderId="0"/>
    <xf numFmtId="0" fontId="0" fillId="0" borderId="0"/>
    <xf numFmtId="184" fontId="0" fillId="0" borderId="0"/>
    <xf numFmtId="0" fontId="0" fillId="38" borderId="0"/>
    <xf numFmtId="0" fontId="0" fillId="30" borderId="0"/>
    <xf numFmtId="0" fontId="0" fillId="34" borderId="0"/>
    <xf numFmtId="0" fontId="0" fillId="0" borderId="0"/>
    <xf numFmtId="0" fontId="0" fillId="43" borderId="0"/>
    <xf numFmtId="0" fontId="28" fillId="35" borderId="0"/>
    <xf numFmtId="0" fontId="0" fillId="28" borderId="0"/>
    <xf numFmtId="0" fontId="0" fillId="28" borderId="0"/>
    <xf numFmtId="0" fontId="47" fillId="0" borderId="0"/>
    <xf numFmtId="0" fontId="47" fillId="0" borderId="0"/>
    <xf numFmtId="0" fontId="28" fillId="58" borderId="0"/>
    <xf numFmtId="0" fontId="0" fillId="40" borderId="0"/>
    <xf numFmtId="0" fontId="0" fillId="28" borderId="0"/>
    <xf numFmtId="0" fontId="0" fillId="68" borderId="0"/>
    <xf numFmtId="0" fontId="0" fillId="43" borderId="0"/>
    <xf numFmtId="0" fontId="0" fillId="31" borderId="0"/>
    <xf numFmtId="0" fontId="0" fillId="24" borderId="0"/>
    <xf numFmtId="9" fontId="0" fillId="0" borderId="0"/>
    <xf numFmtId="0" fontId="0" fillId="28" borderId="0"/>
    <xf numFmtId="0" fontId="0" fillId="37" borderId="0"/>
    <xf numFmtId="0" fontId="47" fillId="0" borderId="0"/>
    <xf numFmtId="0" fontId="47" fillId="0" borderId="0"/>
    <xf numFmtId="0" fontId="0" fillId="43" borderId="0"/>
    <xf numFmtId="0" fontId="0" fillId="0" borderId="0"/>
    <xf numFmtId="0" fontId="0" fillId="28" borderId="0"/>
    <xf numFmtId="0" fontId="0" fillId="40" borderId="0"/>
    <xf numFmtId="0" fontId="46" fillId="37" borderId="0"/>
    <xf numFmtId="0" fontId="0" fillId="28" borderId="0"/>
    <xf numFmtId="0" fontId="0" fillId="28" borderId="0"/>
    <xf numFmtId="0" fontId="0" fillId="28" borderId="0"/>
    <xf numFmtId="0" fontId="0" fillId="28" borderId="0"/>
    <xf numFmtId="0" fontId="0" fillId="0" borderId="0"/>
    <xf numFmtId="0" fontId="0" fillId="28" borderId="0"/>
    <xf numFmtId="0" fontId="0" fillId="28" borderId="0"/>
    <xf numFmtId="0" fontId="0" fillId="29" borderId="0"/>
    <xf numFmtId="0" fontId="0" fillId="31" borderId="0"/>
    <xf numFmtId="0" fontId="0" fillId="28" borderId="0"/>
    <xf numFmtId="0" fontId="0" fillId="43" borderId="0"/>
    <xf numFmtId="0" fontId="0" fillId="0" borderId="0"/>
    <xf numFmtId="0" fontId="0" fillId="28" borderId="0"/>
    <xf numFmtId="0" fontId="0" fillId="33" borderId="41"/>
    <xf numFmtId="0" fontId="0" fillId="43" borderId="0"/>
    <xf numFmtId="0" fontId="0" fillId="32" borderId="0"/>
    <xf numFmtId="0" fontId="0" fillId="28" borderId="0"/>
    <xf numFmtId="0" fontId="46" fillId="50" borderId="0"/>
    <xf numFmtId="0" fontId="28" fillId="58" borderId="0"/>
    <xf numFmtId="0" fontId="0" fillId="23" borderId="0"/>
    <xf numFmtId="0" fontId="45" fillId="29" borderId="40"/>
    <xf numFmtId="0" fontId="46" fillId="28" borderId="0"/>
    <xf numFmtId="0" fontId="0" fillId="43" borderId="0"/>
    <xf numFmtId="0" fontId="28" fillId="39" borderId="0"/>
    <xf numFmtId="0" fontId="0" fillId="23" borderId="0"/>
    <xf numFmtId="0" fontId="0" fillId="31" borderId="0"/>
    <xf numFmtId="0" fontId="0" fillId="43" borderId="0"/>
    <xf numFmtId="0" fontId="0" fillId="28" borderId="0"/>
    <xf numFmtId="0" fontId="0" fillId="30" borderId="0"/>
    <xf numFmtId="0" fontId="0" fillId="0" borderId="0"/>
    <xf numFmtId="0" fontId="0" fillId="28" borderId="0"/>
    <xf numFmtId="0" fontId="0" fillId="0" borderId="0"/>
    <xf numFmtId="0" fontId="0" fillId="0" borderId="0"/>
    <xf numFmtId="0" fontId="0" fillId="30" borderId="0"/>
    <xf numFmtId="0" fontId="54" fillId="0" borderId="45"/>
    <xf numFmtId="0" fontId="46" fillId="49" borderId="0"/>
    <xf numFmtId="0" fontId="0" fillId="28" borderId="0"/>
    <xf numFmtId="0" fontId="0" fillId="0" borderId="0"/>
    <xf numFmtId="0" fontId="0" fillId="0" borderId="0"/>
    <xf numFmtId="0" fontId="0" fillId="23" borderId="0"/>
    <xf numFmtId="0" fontId="0" fillId="31" borderId="0"/>
    <xf numFmtId="0" fontId="0" fillId="0" borderId="0"/>
    <xf numFmtId="0" fontId="0" fillId="0" borderId="0"/>
    <xf numFmtId="0" fontId="28" fillId="28" borderId="0"/>
    <xf numFmtId="0" fontId="0" fillId="23" borderId="0"/>
    <xf numFmtId="0" fontId="0" fillId="30" borderId="0"/>
    <xf numFmtId="0" fontId="0" fillId="0" borderId="0"/>
    <xf numFmtId="0" fontId="0" fillId="28" borderId="0"/>
    <xf numFmtId="0" fontId="0" fillId="0" borderId="0"/>
    <xf numFmtId="0" fontId="0" fillId="0" borderId="0"/>
    <xf numFmtId="0" fontId="0" fillId="63" borderId="0"/>
    <xf numFmtId="0" fontId="0" fillId="0" borderId="0"/>
    <xf numFmtId="0" fontId="37" fillId="51" borderId="44"/>
    <xf numFmtId="0" fontId="28" fillId="35" borderId="0"/>
    <xf numFmtId="0" fontId="0" fillId="23" borderId="0"/>
    <xf numFmtId="0" fontId="0" fillId="0" borderId="0"/>
    <xf numFmtId="180" fontId="0" fillId="0" borderId="0"/>
    <xf numFmtId="0" fontId="0" fillId="38" borderId="0"/>
    <xf numFmtId="0" fontId="0" fillId="28" borderId="0"/>
    <xf numFmtId="0" fontId="0" fillId="28" borderId="0"/>
    <xf numFmtId="0" fontId="0" fillId="0" borderId="0"/>
    <xf numFmtId="0" fontId="0" fillId="0" borderId="0"/>
    <xf numFmtId="0" fontId="0" fillId="28" borderId="0"/>
    <xf numFmtId="0" fontId="0" fillId="28" borderId="0"/>
    <xf numFmtId="0" fontId="0" fillId="0" borderId="0"/>
    <xf numFmtId="0" fontId="0" fillId="40" borderId="0"/>
    <xf numFmtId="0" fontId="0" fillId="0" borderId="0"/>
    <xf numFmtId="0" fontId="0" fillId="0" borderId="0"/>
    <xf numFmtId="0" fontId="28" fillId="30" borderId="0"/>
    <xf numFmtId="0" fontId="0" fillId="23" borderId="0"/>
    <xf numFmtId="0" fontId="46" fillId="28" borderId="0"/>
    <xf numFmtId="0" fontId="0" fillId="40" borderId="0"/>
    <xf numFmtId="0" fontId="28" fillId="54" borderId="0"/>
    <xf numFmtId="0" fontId="0" fillId="2" borderId="0"/>
    <xf numFmtId="0" fontId="0" fillId="0" borderId="0"/>
    <xf numFmtId="0" fontId="0" fillId="28" borderId="0"/>
    <xf numFmtId="0" fontId="0" fillId="24" borderId="0"/>
    <xf numFmtId="0" fontId="0" fillId="28" borderId="0"/>
    <xf numFmtId="0" fontId="0" fillId="34" borderId="0"/>
    <xf numFmtId="0" fontId="0" fillId="43" borderId="0"/>
    <xf numFmtId="0" fontId="0" fillId="40" borderId="0"/>
    <xf numFmtId="0" fontId="47" fillId="0" borderId="0"/>
    <xf numFmtId="0" fontId="0" fillId="0" borderId="0"/>
    <xf numFmtId="0" fontId="0" fillId="32" borderId="0"/>
    <xf numFmtId="0" fontId="0" fillId="40" borderId="0"/>
    <xf numFmtId="0" fontId="0" fillId="0" borderId="0"/>
    <xf numFmtId="0" fontId="0" fillId="28" borderId="0"/>
    <xf numFmtId="0" fontId="0" fillId="40" borderId="0"/>
    <xf numFmtId="0" fontId="0" fillId="28" borderId="0"/>
    <xf numFmtId="0" fontId="0" fillId="31" borderId="0"/>
    <xf numFmtId="0" fontId="0" fillId="40" borderId="0"/>
    <xf numFmtId="0" fontId="0" fillId="0" borderId="0"/>
    <xf numFmtId="0" fontId="0" fillId="28" borderId="0"/>
    <xf numFmtId="0" fontId="0" fillId="29" borderId="0"/>
    <xf numFmtId="0" fontId="0" fillId="40" borderId="0"/>
    <xf numFmtId="0" fontId="47" fillId="0" borderId="0"/>
    <xf numFmtId="0" fontId="0" fillId="33" borderId="0"/>
    <xf numFmtId="9" fontId="0" fillId="0" borderId="0"/>
    <xf numFmtId="0" fontId="54" fillId="0" borderId="45"/>
    <xf numFmtId="0" fontId="0" fillId="24" borderId="0"/>
    <xf numFmtId="180" fontId="0" fillId="0" borderId="0"/>
    <xf numFmtId="180" fontId="0" fillId="0" borderId="0"/>
    <xf numFmtId="0" fontId="0" fillId="24" borderId="0"/>
    <xf numFmtId="0" fontId="0" fillId="38" borderId="0"/>
    <xf numFmtId="184" fontId="0" fillId="0" borderId="0"/>
    <xf numFmtId="184" fontId="0" fillId="0" borderId="0"/>
    <xf numFmtId="0" fontId="0" fillId="43" borderId="0"/>
    <xf numFmtId="0" fontId="0" fillId="24" borderId="0"/>
    <xf numFmtId="180" fontId="0" fillId="0" borderId="0"/>
    <xf numFmtId="180" fontId="0" fillId="0" borderId="0"/>
    <xf numFmtId="0" fontId="0" fillId="31" borderId="0"/>
    <xf numFmtId="0" fontId="0" fillId="24" borderId="0"/>
    <xf numFmtId="184" fontId="0" fillId="0" borderId="0"/>
    <xf numFmtId="184" fontId="0" fillId="0" borderId="0"/>
    <xf numFmtId="0" fontId="0" fillId="31" borderId="0"/>
    <xf numFmtId="0" fontId="0" fillId="24" borderId="0"/>
    <xf numFmtId="180" fontId="0" fillId="0" borderId="0"/>
    <xf numFmtId="180" fontId="0" fillId="0" borderId="0"/>
    <xf numFmtId="0" fontId="0" fillId="34" borderId="0"/>
    <xf numFmtId="0" fontId="0" fillId="24" borderId="0"/>
    <xf numFmtId="184" fontId="0" fillId="0" borderId="0"/>
    <xf numFmtId="184" fontId="0" fillId="0" borderId="0"/>
    <xf numFmtId="0" fontId="46" fillId="34" borderId="0"/>
    <xf numFmtId="0" fontId="0" fillId="24" borderId="0"/>
    <xf numFmtId="180" fontId="0" fillId="0" borderId="0"/>
    <xf numFmtId="180" fontId="0" fillId="0" borderId="0"/>
    <xf numFmtId="0" fontId="0" fillId="24" borderId="0"/>
    <xf numFmtId="184" fontId="0" fillId="0" borderId="0"/>
    <xf numFmtId="184" fontId="0" fillId="0" borderId="0"/>
    <xf numFmtId="0" fontId="62" fillId="24" borderId="0"/>
    <xf numFmtId="0" fontId="0" fillId="0" borderId="0"/>
    <xf numFmtId="0" fontId="0" fillId="24" borderId="0"/>
    <xf numFmtId="184" fontId="0" fillId="0" borderId="0"/>
    <xf numFmtId="184" fontId="0" fillId="0" borderId="0"/>
    <xf numFmtId="0" fontId="62" fillId="24" borderId="0"/>
    <xf numFmtId="0" fontId="0" fillId="33" borderId="41"/>
    <xf numFmtId="0" fontId="0" fillId="0" borderId="0"/>
    <xf numFmtId="0" fontId="0" fillId="24" borderId="0"/>
    <xf numFmtId="0" fontId="0" fillId="68" borderId="0"/>
    <xf numFmtId="184" fontId="0" fillId="0" borderId="0"/>
    <xf numFmtId="184" fontId="0" fillId="0" borderId="0"/>
    <xf numFmtId="0" fontId="62" fillId="24" borderId="0"/>
    <xf numFmtId="0" fontId="0" fillId="24" borderId="0"/>
    <xf numFmtId="184" fontId="0" fillId="0" borderId="0"/>
    <xf numFmtId="184" fontId="0" fillId="0" borderId="0"/>
    <xf numFmtId="0" fontId="62" fillId="24" borderId="0"/>
    <xf numFmtId="0" fontId="0" fillId="33" borderId="41"/>
    <xf numFmtId="0" fontId="0" fillId="24" borderId="0"/>
    <xf numFmtId="184" fontId="0" fillId="0" borderId="0"/>
    <xf numFmtId="184" fontId="0" fillId="0" borderId="0"/>
    <xf numFmtId="0" fontId="0" fillId="26" borderId="0"/>
    <xf numFmtId="9" fontId="0" fillId="0" borderId="0"/>
    <xf numFmtId="0" fontId="0" fillId="24" borderId="0"/>
    <xf numFmtId="9" fontId="0" fillId="0" borderId="0"/>
    <xf numFmtId="0" fontId="0" fillId="24" borderId="0"/>
    <xf numFmtId="9" fontId="0" fillId="0" borderId="0"/>
    <xf numFmtId="0" fontId="0" fillId="0" borderId="0"/>
    <xf numFmtId="0" fontId="0" fillId="24" borderId="0"/>
    <xf numFmtId="0" fontId="0" fillId="24" borderId="0"/>
    <xf numFmtId="0" fontId="0" fillId="38" borderId="0"/>
    <xf numFmtId="9" fontId="0" fillId="0" borderId="0"/>
    <xf numFmtId="0" fontId="0" fillId="24" borderId="0"/>
    <xf numFmtId="9" fontId="0" fillId="0" borderId="0"/>
    <xf numFmtId="0" fontId="46" fillId="24" borderId="0"/>
    <xf numFmtId="0" fontId="0" fillId="0" borderId="0"/>
    <xf numFmtId="0" fontId="46" fillId="24" borderId="0"/>
    <xf numFmtId="9" fontId="0" fillId="0" borderId="0"/>
    <xf numFmtId="0" fontId="0" fillId="38" borderId="0"/>
    <xf numFmtId="0" fontId="0" fillId="63" borderId="0"/>
    <xf numFmtId="9" fontId="0" fillId="0" borderId="0"/>
    <xf numFmtId="0" fontId="0" fillId="0" borderId="0"/>
    <xf numFmtId="0" fontId="0" fillId="24" borderId="0"/>
    <xf numFmtId="9" fontId="0" fillId="0" borderId="0"/>
    <xf numFmtId="0" fontId="0" fillId="24" borderId="0"/>
    <xf numFmtId="9" fontId="0" fillId="0" borderId="0"/>
    <xf numFmtId="0" fontId="0" fillId="24" borderId="0"/>
    <xf numFmtId="9" fontId="0" fillId="0" borderId="0"/>
    <xf numFmtId="0" fontId="0" fillId="24" borderId="0"/>
    <xf numFmtId="0" fontId="47" fillId="0" borderId="0"/>
    <xf numFmtId="0" fontId="0" fillId="24" borderId="0"/>
    <xf numFmtId="9" fontId="0" fillId="0" borderId="0"/>
    <xf numFmtId="0" fontId="0" fillId="0" borderId="0"/>
    <xf numFmtId="0" fontId="0" fillId="24" borderId="0"/>
    <xf numFmtId="0" fontId="0" fillId="38" borderId="0"/>
    <xf numFmtId="0" fontId="0" fillId="63" borderId="0"/>
    <xf numFmtId="0" fontId="0" fillId="43" borderId="0"/>
    <xf numFmtId="0" fontId="28" fillId="54" borderId="0"/>
    <xf numFmtId="0" fontId="47" fillId="0" borderId="0"/>
    <xf numFmtId="0" fontId="0" fillId="24" borderId="0"/>
    <xf numFmtId="9" fontId="0" fillId="0" borderId="0"/>
    <xf numFmtId="0" fontId="0" fillId="33" borderId="47"/>
    <xf numFmtId="0" fontId="0" fillId="33" borderId="41"/>
    <xf numFmtId="0" fontId="0" fillId="24" borderId="0"/>
    <xf numFmtId="9" fontId="0" fillId="0" borderId="0"/>
    <xf numFmtId="0" fontId="0" fillId="0" borderId="0"/>
    <xf numFmtId="0" fontId="0" fillId="43" borderId="0"/>
    <xf numFmtId="0" fontId="0" fillId="43" borderId="0"/>
    <xf numFmtId="9" fontId="0" fillId="0" borderId="0"/>
    <xf numFmtId="0" fontId="0" fillId="24" borderId="0"/>
    <xf numFmtId="0" fontId="0" fillId="31" borderId="0"/>
    <xf numFmtId="0" fontId="47" fillId="0" borderId="0"/>
    <xf numFmtId="0" fontId="0" fillId="43" borderId="0"/>
    <xf numFmtId="0" fontId="0" fillId="34" borderId="0"/>
    <xf numFmtId="0" fontId="46" fillId="24" borderId="0"/>
    <xf numFmtId="0" fontId="0" fillId="52" borderId="0"/>
    <xf numFmtId="0" fontId="0" fillId="72" borderId="0"/>
    <xf numFmtId="0" fontId="0" fillId="40" borderId="0"/>
    <xf numFmtId="0" fontId="0" fillId="0" borderId="0"/>
    <xf numFmtId="0" fontId="28" fillId="42" borderId="0"/>
    <xf numFmtId="0" fontId="0" fillId="0" borderId="0"/>
    <xf numFmtId="0" fontId="0" fillId="40" borderId="0"/>
    <xf numFmtId="0" fontId="0" fillId="40" borderId="0"/>
    <xf numFmtId="0" fontId="0" fillId="40" borderId="0"/>
    <xf numFmtId="0" fontId="0" fillId="31" borderId="0"/>
    <xf numFmtId="0" fontId="0" fillId="40" borderId="0"/>
    <xf numFmtId="0" fontId="28" fillId="85" borderId="0"/>
    <xf numFmtId="0" fontId="0" fillId="40" borderId="0"/>
    <xf numFmtId="0" fontId="0" fillId="40" borderId="0"/>
    <xf numFmtId="0" fontId="28" fillId="30" borderId="0"/>
    <xf numFmtId="0" fontId="37" fillId="51" borderId="44"/>
    <xf numFmtId="0" fontId="0" fillId="68" borderId="0"/>
    <xf numFmtId="0" fontId="0" fillId="40" borderId="0"/>
    <xf numFmtId="0" fontId="28" fillId="30" borderId="0"/>
    <xf numFmtId="0" fontId="0" fillId="40" borderId="0"/>
    <xf numFmtId="0" fontId="28" fillId="30" borderId="0"/>
    <xf numFmtId="0" fontId="58" fillId="56" borderId="0"/>
    <xf numFmtId="0" fontId="0" fillId="29" borderId="0"/>
    <xf numFmtId="0" fontId="76" fillId="0" borderId="0"/>
    <xf numFmtId="0" fontId="0" fillId="0" borderId="0"/>
    <xf numFmtId="0" fontId="0" fillId="0" borderId="0"/>
    <xf numFmtId="0" fontId="0" fillId="40" borderId="0"/>
    <xf numFmtId="0" fontId="28" fillId="30" borderId="0"/>
    <xf numFmtId="180" fontId="0" fillId="0" borderId="0"/>
    <xf numFmtId="180" fontId="0" fillId="0" borderId="0"/>
    <xf numFmtId="0" fontId="0" fillId="40" borderId="0"/>
    <xf numFmtId="0" fontId="28" fillId="30" borderId="0"/>
    <xf numFmtId="0" fontId="0" fillId="43" borderId="0"/>
    <xf numFmtId="0" fontId="0" fillId="2" borderId="0"/>
    <xf numFmtId="0" fontId="0" fillId="27" borderId="0"/>
    <xf numFmtId="0" fontId="47" fillId="0" borderId="0"/>
    <xf numFmtId="0" fontId="47" fillId="0" borderId="0"/>
    <xf numFmtId="0" fontId="0" fillId="40" borderId="0"/>
    <xf numFmtId="0" fontId="0" fillId="0" borderId="0"/>
    <xf numFmtId="0" fontId="47" fillId="0" borderId="0"/>
    <xf numFmtId="0" fontId="47" fillId="0" borderId="0"/>
    <xf numFmtId="0" fontId="0" fillId="29" borderId="0"/>
    <xf numFmtId="0" fontId="0" fillId="0" borderId="0"/>
    <xf numFmtId="0" fontId="0" fillId="40" borderId="0"/>
    <xf numFmtId="0" fontId="0" fillId="0" borderId="0"/>
    <xf numFmtId="0" fontId="0" fillId="40" borderId="0"/>
    <xf numFmtId="0" fontId="0" fillId="0" borderId="0"/>
    <xf numFmtId="0" fontId="53" fillId="0" borderId="0"/>
    <xf numFmtId="0" fontId="0" fillId="78" borderId="0"/>
    <xf numFmtId="0" fontId="0" fillId="0" borderId="0"/>
    <xf numFmtId="0" fontId="44" fillId="28" borderId="0"/>
    <xf numFmtId="0" fontId="0" fillId="27" borderId="0"/>
    <xf numFmtId="0" fontId="47" fillId="0" borderId="0"/>
    <xf numFmtId="0" fontId="47" fillId="0" borderId="0"/>
    <xf numFmtId="0" fontId="46" fillId="40" borderId="0"/>
    <xf numFmtId="0" fontId="0" fillId="0" borderId="0"/>
    <xf numFmtId="0" fontId="47" fillId="0" borderId="0"/>
    <xf numFmtId="0" fontId="47" fillId="0" borderId="0"/>
    <xf numFmtId="0" fontId="0" fillId="27" borderId="0"/>
    <xf numFmtId="0" fontId="47" fillId="0" borderId="0"/>
    <xf numFmtId="0" fontId="47" fillId="0" borderId="0"/>
    <xf numFmtId="0" fontId="0" fillId="78" borderId="0"/>
    <xf numFmtId="0" fontId="0" fillId="0" borderId="0"/>
    <xf numFmtId="0" fontId="47" fillId="0" borderId="0"/>
    <xf numFmtId="0" fontId="47" fillId="0" borderId="0"/>
    <xf numFmtId="0" fontId="0" fillId="40" borderId="0"/>
    <xf numFmtId="0" fontId="0" fillId="0" borderId="0"/>
    <xf numFmtId="0" fontId="0" fillId="40" borderId="0"/>
    <xf numFmtId="0" fontId="0" fillId="40" borderId="0"/>
    <xf numFmtId="0" fontId="28" fillId="30" borderId="0"/>
    <xf numFmtId="0" fontId="0" fillId="78" borderId="0"/>
    <xf numFmtId="0" fontId="0" fillId="0" borderId="0"/>
    <xf numFmtId="0" fontId="0" fillId="40" borderId="0"/>
    <xf numFmtId="0" fontId="0" fillId="40" borderId="0"/>
    <xf numFmtId="0" fontId="0" fillId="40" borderId="0"/>
    <xf numFmtId="0" fontId="46" fillId="40" borderId="0"/>
    <xf numFmtId="0" fontId="0" fillId="78" borderId="0"/>
    <xf numFmtId="0" fontId="0" fillId="33" borderId="0"/>
    <xf numFmtId="0" fontId="0" fillId="40" borderId="0"/>
    <xf numFmtId="0" fontId="0" fillId="40" borderId="0"/>
    <xf numFmtId="0" fontId="0" fillId="40" borderId="0"/>
    <xf numFmtId="0" fontId="28" fillId="45" borderId="0"/>
    <xf numFmtId="0" fontId="0" fillId="78" borderId="0"/>
    <xf numFmtId="0" fontId="0" fillId="40" borderId="0"/>
    <xf numFmtId="0" fontId="0" fillId="29" borderId="0"/>
    <xf numFmtId="0" fontId="28" fillId="54" borderId="0"/>
    <xf numFmtId="0" fontId="0" fillId="40" borderId="0"/>
    <xf numFmtId="0" fontId="0" fillId="32" borderId="0"/>
    <xf numFmtId="0" fontId="0" fillId="68" borderId="0"/>
    <xf numFmtId="0" fontId="45" fillId="56" borderId="40"/>
    <xf numFmtId="0" fontId="0" fillId="32" borderId="0"/>
    <xf numFmtId="0" fontId="47" fillId="0" borderId="0"/>
    <xf numFmtId="0" fontId="0" fillId="40" borderId="0"/>
    <xf numFmtId="185" fontId="0" fillId="0" borderId="0"/>
    <xf numFmtId="0" fontId="0" fillId="40" borderId="0"/>
    <xf numFmtId="0" fontId="0" fillId="32" borderId="0"/>
    <xf numFmtId="0" fontId="46" fillId="40" borderId="0"/>
    <xf numFmtId="0" fontId="0" fillId="32" borderId="0"/>
    <xf numFmtId="0" fontId="0" fillId="24" borderId="0"/>
    <xf numFmtId="0" fontId="0" fillId="0" borderId="0"/>
    <xf numFmtId="0" fontId="0" fillId="43" borderId="0"/>
    <xf numFmtId="0" fontId="0" fillId="34" borderId="0"/>
    <xf numFmtId="0" fontId="0" fillId="43" borderId="0"/>
    <xf numFmtId="0" fontId="0" fillId="31" borderId="0"/>
    <xf numFmtId="0" fontId="0" fillId="43" borderId="0"/>
    <xf numFmtId="0" fontId="0" fillId="31" borderId="0"/>
    <xf numFmtId="0" fontId="0" fillId="0" borderId="0"/>
    <xf numFmtId="0" fontId="0" fillId="0" borderId="0"/>
    <xf numFmtId="0" fontId="56" fillId="26" borderId="46"/>
    <xf numFmtId="0" fontId="0" fillId="43" borderId="0"/>
    <xf numFmtId="0" fontId="0" fillId="31" borderId="0"/>
    <xf numFmtId="0" fontId="0" fillId="43" borderId="0"/>
    <xf numFmtId="0" fontId="0" fillId="31" borderId="0"/>
    <xf numFmtId="0" fontId="0" fillId="31" borderId="0"/>
    <xf numFmtId="0" fontId="0" fillId="0" borderId="0"/>
    <xf numFmtId="0" fontId="0" fillId="0" borderId="0"/>
    <xf numFmtId="0" fontId="0" fillId="0" borderId="0"/>
    <xf numFmtId="0" fontId="62" fillId="24" borderId="0"/>
    <xf numFmtId="0" fontId="0" fillId="0" borderId="0"/>
    <xf numFmtId="0" fontId="0" fillId="0" borderId="0"/>
    <xf numFmtId="0" fontId="0" fillId="0" borderId="0"/>
    <xf numFmtId="0" fontId="0" fillId="31" borderId="0"/>
    <xf numFmtId="0" fontId="0" fillId="0" borderId="0"/>
    <xf numFmtId="0" fontId="0" fillId="0" borderId="0"/>
    <xf numFmtId="0" fontId="56" fillId="26" borderId="46"/>
    <xf numFmtId="0" fontId="0" fillId="31" borderId="0"/>
    <xf numFmtId="0" fontId="0" fillId="0" borderId="0"/>
    <xf numFmtId="0" fontId="0" fillId="0" borderId="0"/>
    <xf numFmtId="0" fontId="56" fillId="26" borderId="46"/>
    <xf numFmtId="0" fontId="0" fillId="34" borderId="0"/>
    <xf numFmtId="0" fontId="0" fillId="0" borderId="0"/>
    <xf numFmtId="0" fontId="0" fillId="0" borderId="0"/>
    <xf numFmtId="0" fontId="56" fillId="26" borderId="46"/>
    <xf numFmtId="0" fontId="0" fillId="29" borderId="0"/>
    <xf numFmtId="0" fontId="46" fillId="34" borderId="0"/>
    <xf numFmtId="0" fontId="0" fillId="31" borderId="0"/>
    <xf numFmtId="0" fontId="0" fillId="34" borderId="0"/>
    <xf numFmtId="0" fontId="37" fillId="51" borderId="44"/>
    <xf numFmtId="0" fontId="0" fillId="31" borderId="0"/>
    <xf numFmtId="0" fontId="0" fillId="0" borderId="0"/>
    <xf numFmtId="0" fontId="28" fillId="54" borderId="0"/>
    <xf numFmtId="0" fontId="0" fillId="31" borderId="0"/>
    <xf numFmtId="0" fontId="0" fillId="31" borderId="0"/>
    <xf numFmtId="0" fontId="28" fillId="24" borderId="0"/>
    <xf numFmtId="0" fontId="46" fillId="68" borderId="0"/>
    <xf numFmtId="0" fontId="46" fillId="34" borderId="0"/>
    <xf numFmtId="0" fontId="47" fillId="0" borderId="0"/>
    <xf numFmtId="0" fontId="47" fillId="0" borderId="0"/>
    <xf numFmtId="0" fontId="0" fillId="40" borderId="0"/>
    <xf numFmtId="0" fontId="0" fillId="0" borderId="0"/>
    <xf numFmtId="0" fontId="47" fillId="0" borderId="0"/>
    <xf numFmtId="0" fontId="47" fillId="0" borderId="0"/>
    <xf numFmtId="0" fontId="0" fillId="27" borderId="0"/>
    <xf numFmtId="0" fontId="28" fillId="58" borderId="0"/>
    <xf numFmtId="0" fontId="0" fillId="29" borderId="0"/>
    <xf numFmtId="0" fontId="0" fillId="29" borderId="0"/>
    <xf numFmtId="180" fontId="0" fillId="0" borderId="0"/>
    <xf numFmtId="180" fontId="0" fillId="0" borderId="0"/>
    <xf numFmtId="0" fontId="0" fillId="29" borderId="0"/>
    <xf numFmtId="0" fontId="0" fillId="29" borderId="0"/>
    <xf numFmtId="0" fontId="0" fillId="29" borderId="0"/>
    <xf numFmtId="0" fontId="0" fillId="30" borderId="0"/>
    <xf numFmtId="0" fontId="0" fillId="27" borderId="0"/>
    <xf numFmtId="0" fontId="74" fillId="0" borderId="0"/>
    <xf numFmtId="0" fontId="0" fillId="0" borderId="0"/>
    <xf numFmtId="0" fontId="46" fillId="27" borderId="0"/>
    <xf numFmtId="0" fontId="0" fillId="29" borderId="0"/>
    <xf numFmtId="4" fontId="75" fillId="0" borderId="0">
      <alignment vertical="center" wrapText="1"/>
      <protection locked="0"/>
    </xf>
    <xf numFmtId="0" fontId="28" fillId="45" borderId="0"/>
    <xf numFmtId="0" fontId="0" fillId="0" borderId="0"/>
    <xf numFmtId="0" fontId="0" fillId="27" borderId="0"/>
    <xf numFmtId="0" fontId="0" fillId="43" borderId="0"/>
    <xf numFmtId="0" fontId="28" fillId="38" borderId="0"/>
    <xf numFmtId="0" fontId="0" fillId="29" borderId="0"/>
    <xf numFmtId="0" fontId="46" fillId="27" borderId="0"/>
    <xf numFmtId="0" fontId="0" fillId="29" borderId="0"/>
    <xf numFmtId="0" fontId="0" fillId="37" borderId="0"/>
    <xf numFmtId="0" fontId="0" fillId="0" borderId="0"/>
    <xf numFmtId="0" fontId="0" fillId="27" borderId="0"/>
    <xf numFmtId="0" fontId="0" fillId="43" borderId="0"/>
    <xf numFmtId="0" fontId="46" fillId="27" borderId="0"/>
    <xf numFmtId="0" fontId="47" fillId="0" borderId="0"/>
    <xf numFmtId="0" fontId="0" fillId="32" borderId="0"/>
    <xf numFmtId="0" fontId="0" fillId="29" borderId="0"/>
    <xf numFmtId="0" fontId="0" fillId="29" borderId="0"/>
    <xf numFmtId="0" fontId="0" fillId="27" borderId="0"/>
    <xf numFmtId="0" fontId="0" fillId="29" borderId="0"/>
    <xf numFmtId="180" fontId="0" fillId="0" borderId="0"/>
    <xf numFmtId="0" fontId="0" fillId="72" borderId="0"/>
    <xf numFmtId="0" fontId="0" fillId="29" borderId="0"/>
    <xf numFmtId="9" fontId="0" fillId="0" borderId="0"/>
    <xf numFmtId="0" fontId="0" fillId="33" borderId="41"/>
    <xf numFmtId="0" fontId="0" fillId="29" borderId="0"/>
    <xf numFmtId="0" fontId="46" fillId="27" borderId="0"/>
    <xf numFmtId="0" fontId="0" fillId="46" borderId="0"/>
    <xf numFmtId="0" fontId="0" fillId="24" borderId="0"/>
    <xf numFmtId="184" fontId="0" fillId="0" borderId="0"/>
    <xf numFmtId="0" fontId="0" fillId="33" borderId="47"/>
    <xf numFmtId="0" fontId="0" fillId="50" borderId="0"/>
    <xf numFmtId="0" fontId="0" fillId="0" borderId="0"/>
    <xf numFmtId="0" fontId="0" fillId="43" borderId="0"/>
    <xf numFmtId="0" fontId="0" fillId="0" borderId="0"/>
    <xf numFmtId="0" fontId="0" fillId="50" borderId="0"/>
    <xf numFmtId="0" fontId="44" fillId="28" borderId="0"/>
    <xf numFmtId="0" fontId="0" fillId="43" borderId="0"/>
    <xf numFmtId="9" fontId="0" fillId="0" borderId="0"/>
    <xf numFmtId="0" fontId="0" fillId="50" borderId="0"/>
    <xf numFmtId="0" fontId="37" fillId="51" borderId="44"/>
    <xf numFmtId="0" fontId="0" fillId="43" borderId="0"/>
    <xf numFmtId="0" fontId="28" fillId="30" borderId="0"/>
    <xf numFmtId="0" fontId="0" fillId="49" borderId="0"/>
    <xf numFmtId="0" fontId="0" fillId="0" borderId="0"/>
    <xf numFmtId="0" fontId="43" fillId="26" borderId="40"/>
    <xf numFmtId="0" fontId="44" fillId="28" borderId="0"/>
    <xf numFmtId="0" fontId="0" fillId="43" borderId="0"/>
    <xf numFmtId="0" fontId="28" fillId="38" borderId="0"/>
    <xf numFmtId="0" fontId="0" fillId="43" borderId="0"/>
    <xf numFmtId="0" fontId="28" fillId="35" borderId="0"/>
    <xf numFmtId="0" fontId="0" fillId="33" borderId="41"/>
    <xf numFmtId="0" fontId="28" fillId="58" borderId="0"/>
    <xf numFmtId="0" fontId="0" fillId="43" borderId="0"/>
    <xf numFmtId="0" fontId="0" fillId="30" borderId="0"/>
    <xf numFmtId="0" fontId="0" fillId="43" borderId="0"/>
    <xf numFmtId="0" fontId="28" fillId="54" borderId="0"/>
    <xf numFmtId="0" fontId="0" fillId="32" borderId="0"/>
    <xf numFmtId="0" fontId="0" fillId="43" borderId="0"/>
    <xf numFmtId="0" fontId="46" fillId="50" borderId="0"/>
    <xf numFmtId="0" fontId="0" fillId="50" borderId="0"/>
    <xf numFmtId="0" fontId="0" fillId="32" borderId="0"/>
    <xf numFmtId="0" fontId="0" fillId="43" borderId="0"/>
    <xf numFmtId="0" fontId="0" fillId="50" borderId="0"/>
    <xf numFmtId="0" fontId="46" fillId="50" borderId="0"/>
    <xf numFmtId="0" fontId="0" fillId="33" borderId="41"/>
    <xf numFmtId="0" fontId="28" fillId="58" borderId="0"/>
    <xf numFmtId="0" fontId="47" fillId="0" borderId="0"/>
    <xf numFmtId="0" fontId="0" fillId="32" borderId="0"/>
    <xf numFmtId="0" fontId="73" fillId="0" borderId="54"/>
    <xf numFmtId="0" fontId="0" fillId="43" borderId="0"/>
    <xf numFmtId="0" fontId="47" fillId="0" borderId="0"/>
    <xf numFmtId="0" fontId="0" fillId="50" borderId="0"/>
    <xf numFmtId="185" fontId="0" fillId="0" borderId="0"/>
    <xf numFmtId="0" fontId="0" fillId="43" borderId="0"/>
    <xf numFmtId="0" fontId="28" fillId="38" borderId="0"/>
    <xf numFmtId="0" fontId="37" fillId="51" borderId="44"/>
    <xf numFmtId="0" fontId="0" fillId="43" borderId="0"/>
    <xf numFmtId="0" fontId="0" fillId="0" borderId="0"/>
    <xf numFmtId="0" fontId="28" fillId="38" borderId="0"/>
    <xf numFmtId="0" fontId="0" fillId="43" borderId="0"/>
    <xf numFmtId="0" fontId="28" fillId="38" borderId="0"/>
    <xf numFmtId="0" fontId="0" fillId="43" borderId="0"/>
    <xf numFmtId="0" fontId="28" fillId="38" borderId="0"/>
    <xf numFmtId="0" fontId="0" fillId="50" borderId="0"/>
    <xf numFmtId="0" fontId="28" fillId="38" borderId="0"/>
    <xf numFmtId="0" fontId="0" fillId="43" borderId="0"/>
    <xf numFmtId="0" fontId="28" fillId="38" borderId="0"/>
    <xf numFmtId="0" fontId="46" fillId="50" borderId="0"/>
    <xf numFmtId="0" fontId="28" fillId="38" borderId="0"/>
    <xf numFmtId="0" fontId="0" fillId="30" borderId="0"/>
    <xf numFmtId="184" fontId="0" fillId="0" borderId="0"/>
    <xf numFmtId="184" fontId="0" fillId="0" borderId="0"/>
    <xf numFmtId="9" fontId="0" fillId="0" borderId="0"/>
    <xf numFmtId="0" fontId="0" fillId="49" borderId="0"/>
    <xf numFmtId="0" fontId="0" fillId="30" borderId="0"/>
    <xf numFmtId="0" fontId="0" fillId="49" borderId="0"/>
    <xf numFmtId="0" fontId="0" fillId="30" borderId="0"/>
    <xf numFmtId="0" fontId="0" fillId="49" borderId="0"/>
    <xf numFmtId="0" fontId="0" fillId="30" borderId="0"/>
    <xf numFmtId="0" fontId="0" fillId="30" borderId="0"/>
    <xf numFmtId="0" fontId="0" fillId="38" borderId="0"/>
    <xf numFmtId="0" fontId="0" fillId="30" borderId="0"/>
    <xf numFmtId="0" fontId="0" fillId="30" borderId="0"/>
    <xf numFmtId="0" fontId="0" fillId="30" borderId="0"/>
    <xf numFmtId="0" fontId="0" fillId="30" borderId="0"/>
    <xf numFmtId="0" fontId="28" fillId="54" borderId="0"/>
    <xf numFmtId="0" fontId="0" fillId="0" borderId="0"/>
    <xf numFmtId="0" fontId="0" fillId="0" borderId="0"/>
    <xf numFmtId="0" fontId="0" fillId="30" borderId="0"/>
    <xf numFmtId="0" fontId="56" fillId="2" borderId="46"/>
    <xf numFmtId="0" fontId="0" fillId="43" borderId="0"/>
    <xf numFmtId="0" fontId="0" fillId="0" borderId="0"/>
    <xf numFmtId="0" fontId="0" fillId="0" borderId="0"/>
    <xf numFmtId="0" fontId="47" fillId="0" borderId="0"/>
    <xf numFmtId="0" fontId="0" fillId="49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0" fillId="3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46" fillId="49" borderId="0"/>
    <xf numFmtId="0" fontId="56" fillId="26" borderId="46"/>
    <xf numFmtId="0" fontId="54" fillId="0" borderId="45"/>
    <xf numFmtId="0" fontId="0" fillId="49" borderId="0"/>
    <xf numFmtId="0" fontId="0" fillId="49" borderId="0"/>
    <xf numFmtId="0" fontId="54" fillId="0" borderId="45"/>
    <xf numFmtId="0" fontId="46" fillId="49" borderId="0"/>
    <xf numFmtId="0" fontId="0" fillId="30" borderId="0"/>
    <xf numFmtId="0" fontId="0" fillId="30" borderId="0"/>
    <xf numFmtId="0" fontId="0" fillId="0" borderId="0"/>
    <xf numFmtId="0" fontId="28" fillId="54" borderId="0"/>
    <xf numFmtId="0" fontId="37" fillId="51" borderId="44"/>
    <xf numFmtId="0" fontId="0" fillId="38" borderId="0"/>
    <xf numFmtId="0" fontId="28" fillId="54" borderId="0"/>
    <xf numFmtId="0" fontId="0" fillId="30" borderId="0"/>
    <xf numFmtId="0" fontId="28" fillId="54" borderId="0"/>
    <xf numFmtId="0" fontId="0" fillId="30" borderId="0"/>
    <xf numFmtId="0" fontId="28" fillId="54" borderId="0"/>
    <xf numFmtId="0" fontId="0" fillId="49" borderId="0"/>
    <xf numFmtId="0" fontId="28" fillId="54" borderId="0"/>
    <xf numFmtId="0" fontId="46" fillId="49" borderId="0"/>
    <xf numFmtId="0" fontId="28" fillId="54" borderId="0"/>
    <xf numFmtId="0" fontId="0" fillId="72" borderId="0"/>
    <xf numFmtId="183" fontId="74" fillId="0" borderId="0"/>
    <xf numFmtId="0" fontId="0" fillId="38" borderId="0"/>
    <xf numFmtId="0" fontId="62" fillId="24" borderId="0"/>
    <xf numFmtId="180" fontId="0" fillId="0" borderId="0"/>
    <xf numFmtId="0" fontId="0" fillId="38" borderId="0"/>
    <xf numFmtId="0" fontId="0" fillId="0" borderId="0"/>
    <xf numFmtId="0" fontId="43" fillId="26" borderId="40"/>
    <xf numFmtId="180" fontId="0" fillId="0" borderId="0"/>
    <xf numFmtId="0" fontId="46" fillId="38" borderId="0"/>
    <xf numFmtId="184" fontId="0" fillId="0" borderId="0"/>
    <xf numFmtId="0" fontId="0" fillId="38" borderId="0"/>
    <xf numFmtId="184" fontId="0" fillId="0" borderId="0"/>
    <xf numFmtId="0" fontId="0" fillId="38" borderId="0"/>
    <xf numFmtId="0" fontId="0" fillId="72" borderId="0"/>
    <xf numFmtId="0" fontId="0" fillId="38" borderId="0"/>
    <xf numFmtId="0" fontId="0" fillId="38" borderId="0"/>
    <xf numFmtId="0" fontId="0" fillId="38" borderId="0"/>
    <xf numFmtId="0" fontId="0" fillId="38" borderId="0"/>
    <xf numFmtId="0" fontId="46" fillId="38" borderId="0"/>
    <xf numFmtId="0" fontId="0" fillId="72" borderId="0"/>
    <xf numFmtId="0" fontId="0" fillId="32" borderId="0"/>
    <xf numFmtId="9" fontId="78" fillId="0" borderId="0"/>
    <xf numFmtId="0" fontId="0" fillId="33" borderId="41"/>
    <xf numFmtId="0" fontId="0" fillId="38" borderId="0"/>
    <xf numFmtId="184" fontId="0" fillId="0" borderId="0"/>
    <xf numFmtId="0" fontId="28" fillId="35" borderId="0"/>
    <xf numFmtId="0" fontId="47" fillId="0" borderId="0"/>
    <xf numFmtId="0" fontId="47" fillId="0" borderId="0"/>
    <xf numFmtId="0" fontId="0" fillId="38" borderId="0"/>
    <xf numFmtId="0" fontId="0" fillId="72" borderId="0"/>
    <xf numFmtId="0" fontId="46" fillId="38" borderId="0"/>
    <xf numFmtId="180" fontId="0" fillId="0" borderId="0"/>
    <xf numFmtId="0" fontId="0" fillId="38" borderId="0"/>
    <xf numFmtId="0" fontId="0" fillId="38" borderId="0"/>
    <xf numFmtId="0" fontId="0" fillId="38" borderId="0"/>
    <xf numFmtId="180" fontId="0" fillId="0" borderId="0"/>
    <xf numFmtId="0" fontId="28" fillId="35" borderId="0"/>
    <xf numFmtId="0" fontId="0" fillId="72" borderId="0"/>
    <xf numFmtId="180" fontId="0" fillId="0" borderId="0"/>
    <xf numFmtId="0" fontId="28" fillId="35" borderId="0"/>
    <xf numFmtId="0" fontId="0" fillId="38" borderId="0"/>
    <xf numFmtId="184" fontId="0" fillId="0" borderId="0"/>
    <xf numFmtId="0" fontId="28" fillId="35" borderId="0"/>
    <xf numFmtId="0" fontId="0" fillId="38" borderId="0"/>
    <xf numFmtId="184" fontId="0" fillId="0" borderId="0"/>
    <xf numFmtId="0" fontId="28" fillId="35" borderId="0"/>
    <xf numFmtId="0" fontId="0" fillId="40" borderId="0"/>
    <xf numFmtId="0" fontId="0" fillId="0" borderId="0"/>
    <xf numFmtId="0" fontId="0" fillId="0" borderId="0"/>
    <xf numFmtId="0" fontId="0" fillId="68" borderId="0"/>
    <xf numFmtId="0" fontId="0" fillId="0" borderId="0"/>
    <xf numFmtId="0" fontId="0" fillId="0" borderId="0"/>
    <xf numFmtId="0" fontId="62" fillId="24" borderId="0"/>
    <xf numFmtId="0" fontId="0" fillId="0" borderId="0"/>
    <xf numFmtId="0" fontId="0" fillId="40" borderId="0"/>
    <xf numFmtId="0" fontId="0" fillId="0" borderId="0"/>
    <xf numFmtId="0" fontId="0" fillId="68" borderId="0"/>
    <xf numFmtId="0" fontId="0" fillId="40" borderId="0"/>
    <xf numFmtId="0" fontId="0" fillId="40" borderId="0"/>
    <xf numFmtId="0" fontId="0" fillId="40" borderId="0"/>
    <xf numFmtId="0" fontId="47" fillId="0" borderId="0"/>
    <xf numFmtId="0" fontId="47" fillId="0" borderId="0"/>
    <xf numFmtId="0" fontId="0" fillId="40" borderId="0"/>
    <xf numFmtId="0" fontId="46" fillId="0" borderId="0"/>
    <xf numFmtId="0" fontId="47" fillId="0" borderId="0"/>
    <xf numFmtId="0" fontId="0" fillId="40" borderId="0"/>
    <xf numFmtId="0" fontId="47" fillId="0" borderId="0"/>
    <xf numFmtId="0" fontId="28" fillId="45" borderId="0"/>
    <xf numFmtId="0" fontId="0" fillId="40" borderId="0"/>
    <xf numFmtId="0" fontId="45" fillId="29" borderId="40"/>
    <xf numFmtId="0" fontId="46" fillId="46" borderId="0"/>
    <xf numFmtId="0" fontId="0" fillId="40" borderId="0"/>
    <xf numFmtId="0" fontId="0" fillId="0" borderId="0"/>
    <xf numFmtId="0" fontId="28" fillId="58" borderId="0"/>
    <xf numFmtId="0" fontId="37" fillId="51" borderId="44"/>
    <xf numFmtId="0" fontId="0" fillId="0" borderId="0"/>
    <xf numFmtId="0" fontId="47" fillId="0" borderId="0"/>
    <xf numFmtId="0" fontId="47" fillId="0" borderId="0"/>
    <xf numFmtId="0" fontId="0" fillId="40" borderId="0"/>
    <xf numFmtId="0" fontId="28" fillId="58" borderId="0"/>
    <xf numFmtId="0" fontId="0" fillId="68" borderId="0"/>
    <xf numFmtId="0" fontId="28" fillId="58" borderId="0"/>
    <xf numFmtId="0" fontId="46" fillId="0" borderId="0"/>
    <xf numFmtId="0" fontId="0" fillId="40" borderId="0"/>
    <xf numFmtId="0" fontId="28" fillId="58" borderId="0"/>
    <xf numFmtId="0" fontId="46" fillId="68" borderId="0"/>
    <xf numFmtId="0" fontId="0" fillId="33" borderId="41"/>
    <xf numFmtId="0" fontId="28" fillId="58" borderId="0"/>
    <xf numFmtId="0" fontId="0" fillId="0" borderId="0"/>
    <xf numFmtId="0" fontId="0" fillId="40" borderId="0"/>
    <xf numFmtId="0" fontId="0" fillId="33" borderId="41"/>
    <xf numFmtId="0" fontId="28" fillId="58" borderId="0"/>
    <xf numFmtId="0" fontId="0" fillId="33" borderId="47"/>
    <xf numFmtId="184" fontId="0" fillId="0" borderId="0"/>
    <xf numFmtId="184" fontId="0" fillId="0" borderId="0"/>
    <xf numFmtId="0" fontId="0" fillId="37" borderId="0"/>
    <xf numFmtId="0" fontId="0" fillId="0" borderId="0"/>
    <xf numFmtId="0" fontId="0" fillId="0" borderId="0"/>
    <xf numFmtId="0" fontId="62" fillId="24" borderId="0"/>
    <xf numFmtId="0" fontId="0" fillId="0" borderId="0"/>
    <xf numFmtId="0" fontId="0" fillId="0" borderId="0"/>
    <xf numFmtId="0" fontId="0" fillId="37" borderId="0"/>
    <xf numFmtId="0" fontId="0" fillId="37" borderId="0"/>
    <xf numFmtId="0" fontId="0" fillId="37" borderId="0"/>
    <xf numFmtId="0" fontId="0" fillId="0" borderId="0"/>
    <xf numFmtId="0" fontId="0" fillId="0" borderId="0"/>
    <xf numFmtId="0" fontId="28" fillId="30" borderId="0"/>
    <xf numFmtId="0" fontId="0" fillId="43" borderId="0"/>
    <xf numFmtId="0" fontId="0" fillId="43" borderId="0"/>
    <xf numFmtId="0" fontId="0" fillId="33" borderId="47"/>
    <xf numFmtId="0" fontId="0" fillId="43" borderId="0"/>
    <xf numFmtId="0" fontId="0" fillId="33" borderId="41"/>
    <xf numFmtId="0" fontId="0" fillId="0" borderId="0"/>
    <xf numFmtId="0" fontId="0" fillId="43" borderId="0"/>
    <xf numFmtId="0" fontId="46" fillId="37" borderId="0"/>
    <xf numFmtId="0" fontId="0" fillId="0" borderId="0"/>
    <xf numFmtId="0" fontId="0" fillId="33" borderId="41"/>
    <xf numFmtId="0" fontId="0" fillId="33" borderId="47"/>
    <xf numFmtId="0" fontId="0" fillId="0" borderId="0"/>
    <xf numFmtId="0" fontId="0" fillId="37" borderId="0"/>
    <xf numFmtId="0" fontId="28" fillId="58" borderId="0"/>
    <xf numFmtId="0" fontId="0" fillId="0" borderId="0"/>
    <xf numFmtId="0" fontId="47" fillId="0" borderId="0"/>
    <xf numFmtId="0" fontId="47" fillId="0" borderId="0"/>
    <xf numFmtId="0" fontId="0" fillId="43" borderId="0"/>
    <xf numFmtId="0" fontId="0" fillId="0" borderId="0"/>
    <xf numFmtId="0" fontId="0" fillId="37" borderId="0"/>
    <xf numFmtId="0" fontId="0" fillId="0" borderId="0"/>
    <xf numFmtId="0" fontId="46" fillId="37" borderId="0"/>
    <xf numFmtId="0" fontId="0" fillId="37" borderId="0"/>
    <xf numFmtId="0" fontId="0" fillId="0" borderId="0"/>
    <xf numFmtId="0" fontId="46" fillId="37" borderId="0"/>
    <xf numFmtId="0" fontId="80" fillId="0" borderId="0"/>
    <xf numFmtId="0" fontId="0" fillId="0" borderId="0"/>
    <xf numFmtId="0" fontId="0" fillId="0" borderId="0"/>
    <xf numFmtId="0" fontId="0" fillId="46" borderId="0"/>
    <xf numFmtId="0" fontId="0" fillId="46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0" fillId="32" borderId="0"/>
    <xf numFmtId="0" fontId="0" fillId="46" borderId="0"/>
    <xf numFmtId="0" fontId="47" fillId="0" borderId="0"/>
    <xf numFmtId="0" fontId="0" fillId="32" borderId="0"/>
    <xf numFmtId="0" fontId="46" fillId="0" borderId="0"/>
    <xf numFmtId="0" fontId="47" fillId="0" borderId="0"/>
    <xf numFmtId="0" fontId="47" fillId="0" borderId="0"/>
    <xf numFmtId="0" fontId="46" fillId="0" borderId="0"/>
    <xf numFmtId="0" fontId="0" fillId="32" borderId="0"/>
    <xf numFmtId="0" fontId="0" fillId="32" borderId="0"/>
    <xf numFmtId="0" fontId="0" fillId="0" borderId="0"/>
    <xf numFmtId="0" fontId="46" fillId="46" borderId="0"/>
    <xf numFmtId="0" fontId="28" fillId="45" borderId="0"/>
    <xf numFmtId="0" fontId="0" fillId="33" borderId="41"/>
    <xf numFmtId="0" fontId="0" fillId="46" borderId="0"/>
    <xf numFmtId="180" fontId="0" fillId="0" borderId="0"/>
    <xf numFmtId="180" fontId="0" fillId="0" borderId="0"/>
    <xf numFmtId="186" fontId="0" fillId="0" borderId="0"/>
    <xf numFmtId="0" fontId="0" fillId="33" borderId="41"/>
    <xf numFmtId="0" fontId="0" fillId="32" borderId="0"/>
    <xf numFmtId="180" fontId="0" fillId="0" borderId="0"/>
    <xf numFmtId="180" fontId="0" fillId="0" borderId="0"/>
    <xf numFmtId="178" fontId="0" fillId="0" borderId="0"/>
    <xf numFmtId="0" fontId="0" fillId="46" borderId="0"/>
    <xf numFmtId="0" fontId="28" fillId="45" borderId="0"/>
    <xf numFmtId="0" fontId="46" fillId="46" borderId="0"/>
    <xf numFmtId="0" fontId="0" fillId="46" borderId="0"/>
    <xf numFmtId="0" fontId="28" fillId="45" borderId="0"/>
    <xf numFmtId="0" fontId="0" fillId="32" borderId="0"/>
    <xf numFmtId="0" fontId="0" fillId="32" borderId="0"/>
    <xf numFmtId="0" fontId="0" fillId="46" borderId="0"/>
    <xf numFmtId="0" fontId="46" fillId="46" borderId="0"/>
    <xf numFmtId="0" fontId="0" fillId="0" borderId="0"/>
    <xf numFmtId="186" fontId="0" fillId="0" borderId="0"/>
    <xf numFmtId="0" fontId="28" fillId="45" borderId="0"/>
    <xf numFmtId="0" fontId="28" fillId="45" borderId="0"/>
    <xf numFmtId="0" fontId="37" fillId="51" borderId="44"/>
    <xf numFmtId="0" fontId="47" fillId="0" borderId="0"/>
    <xf numFmtId="0" fontId="47" fillId="0" borderId="0"/>
    <xf numFmtId="0" fontId="28" fillId="45" borderId="0"/>
    <xf numFmtId="0" fontId="47" fillId="0" borderId="0"/>
    <xf numFmtId="0" fontId="46" fillId="0" borderId="0"/>
    <xf numFmtId="0" fontId="47" fillId="0" borderId="0"/>
    <xf numFmtId="0" fontId="47" fillId="0" borderId="0"/>
    <xf numFmtId="0" fontId="28" fillId="45" borderId="0"/>
    <xf numFmtId="0" fontId="45" fillId="29" borderId="40"/>
    <xf numFmtId="0" fontId="0" fillId="0" borderId="0"/>
    <xf numFmtId="0" fontId="37" fillId="51" borderId="44"/>
    <xf numFmtId="0" fontId="28" fillId="45" borderId="0"/>
    <xf numFmtId="0" fontId="28" fillId="45" borderId="0"/>
    <xf numFmtId="0" fontId="46" fillId="0" borderId="0"/>
    <xf numFmtId="0" fontId="0" fillId="0" borderId="0"/>
    <xf numFmtId="0" fontId="37" fillId="51" borderId="44"/>
    <xf numFmtId="0" fontId="28" fillId="45" borderId="0"/>
    <xf numFmtId="0" fontId="0" fillId="0" borderId="0"/>
    <xf numFmtId="0" fontId="37" fillId="51" borderId="44"/>
    <xf numFmtId="0" fontId="28" fillId="84" borderId="0"/>
    <xf numFmtId="0" fontId="0" fillId="0" borderId="0"/>
    <xf numFmtId="0" fontId="37" fillId="51" borderId="44"/>
    <xf numFmtId="0" fontId="28" fillId="45" borderId="0"/>
    <xf numFmtId="0" fontId="37" fillId="51" borderId="44"/>
    <xf numFmtId="0" fontId="28" fillId="45" borderId="0"/>
    <xf numFmtId="0" fontId="45" fillId="29" borderId="40"/>
    <xf numFmtId="0" fontId="28" fillId="30" borderId="0"/>
    <xf numFmtId="0" fontId="0" fillId="0" borderId="0"/>
    <xf numFmtId="0" fontId="0" fillId="0" borderId="0"/>
    <xf numFmtId="0" fontId="28" fillId="30" borderId="0"/>
    <xf numFmtId="0" fontId="28" fillId="30" borderId="0"/>
    <xf numFmtId="0" fontId="28" fillId="30" borderId="0"/>
    <xf numFmtId="0" fontId="28" fillId="30" borderId="0"/>
    <xf numFmtId="0" fontId="28" fillId="30" borderId="0"/>
    <xf numFmtId="0" fontId="0" fillId="0" borderId="0"/>
    <xf numFmtId="0" fontId="28" fillId="30" borderId="0"/>
    <xf numFmtId="0" fontId="28" fillId="30" borderId="0"/>
    <xf numFmtId="0" fontId="28" fillId="30" borderId="0"/>
    <xf numFmtId="0" fontId="28" fillId="30" borderId="0"/>
    <xf numFmtId="0" fontId="45" fillId="29" borderId="40"/>
    <xf numFmtId="0" fontId="0" fillId="0" borderId="0"/>
    <xf numFmtId="0" fontId="28" fillId="30" borderId="0"/>
    <xf numFmtId="0" fontId="28" fillId="86" borderId="0"/>
    <xf numFmtId="0" fontId="28" fillId="30" borderId="0"/>
    <xf numFmtId="0" fontId="28" fillId="30" borderId="0"/>
    <xf numFmtId="0" fontId="28" fillId="38" borderId="0"/>
    <xf numFmtId="186" fontId="0" fillId="0" borderId="0"/>
    <xf numFmtId="0" fontId="28" fillId="38" borderId="0"/>
    <xf numFmtId="0" fontId="53" fillId="0" borderId="0"/>
    <xf numFmtId="0" fontId="28" fillId="38" borderId="0"/>
    <xf numFmtId="0" fontId="28" fillId="38" borderId="0"/>
    <xf numFmtId="0" fontId="0" fillId="33" borderId="41"/>
    <xf numFmtId="0" fontId="28" fillId="38" borderId="0"/>
    <xf numFmtId="0" fontId="28" fillId="38" borderId="0"/>
    <xf numFmtId="0" fontId="28" fillId="38" borderId="0"/>
    <xf numFmtId="0" fontId="53" fillId="0" borderId="0"/>
    <xf numFmtId="0" fontId="28" fillId="38" borderId="0"/>
    <xf numFmtId="0" fontId="0" fillId="0" borderId="0"/>
    <xf numFmtId="0" fontId="47" fillId="0" borderId="0"/>
    <xf numFmtId="186" fontId="0" fillId="0" borderId="0"/>
    <xf numFmtId="0" fontId="28" fillId="39" borderId="0"/>
    <xf numFmtId="0" fontId="45" fillId="29" borderId="40"/>
    <xf numFmtId="0" fontId="0" fillId="0" borderId="0"/>
    <xf numFmtId="0" fontId="0" fillId="0" borderId="0"/>
    <xf numFmtId="0" fontId="28" fillId="38" borderId="0"/>
    <xf numFmtId="0" fontId="28" fillId="38" borderId="0"/>
    <xf numFmtId="0" fontId="28" fillId="39" borderId="0"/>
    <xf numFmtId="0" fontId="28" fillId="38" borderId="0"/>
    <xf numFmtId="0" fontId="28" fillId="38" borderId="0"/>
    <xf numFmtId="180" fontId="0" fillId="0" borderId="0"/>
    <xf numFmtId="0" fontId="28" fillId="54" borderId="0"/>
    <xf numFmtId="0" fontId="28" fillId="54" borderId="0"/>
    <xf numFmtId="0" fontId="28" fillId="54" borderId="0"/>
    <xf numFmtId="0" fontId="28" fillId="54" borderId="0"/>
    <xf numFmtId="0" fontId="28" fillId="54" borderId="0"/>
    <xf numFmtId="0" fontId="0" fillId="0" borderId="0"/>
    <xf numFmtId="0" fontId="28" fillId="54" borderId="0"/>
    <xf numFmtId="0" fontId="0" fillId="0" borderId="0"/>
    <xf numFmtId="0" fontId="28" fillId="54" borderId="0"/>
    <xf numFmtId="0" fontId="45" fillId="29" borderId="40"/>
    <xf numFmtId="0" fontId="0" fillId="0" borderId="0"/>
    <xf numFmtId="0" fontId="0" fillId="0" borderId="0"/>
    <xf numFmtId="0" fontId="0" fillId="0" borderId="0"/>
    <xf numFmtId="0" fontId="28" fillId="54" borderId="0"/>
    <xf numFmtId="0" fontId="0" fillId="0" borderId="0"/>
    <xf numFmtId="0" fontId="0" fillId="0" borderId="0"/>
    <xf numFmtId="0" fontId="28" fillId="35" borderId="0"/>
    <xf numFmtId="0" fontId="0" fillId="0" borderId="0"/>
    <xf numFmtId="0" fontId="0" fillId="0" borderId="0"/>
    <xf numFmtId="0" fontId="28" fillId="35" borderId="0"/>
    <xf numFmtId="0" fontId="0" fillId="0" borderId="0"/>
    <xf numFmtId="0" fontId="0" fillId="0" borderId="0"/>
    <xf numFmtId="0" fontId="28" fillId="35" borderId="0"/>
    <xf numFmtId="4" fontId="75" fillId="0" borderId="0">
      <alignment vertical="center" wrapText="1"/>
      <protection locked="0"/>
    </xf>
    <xf numFmtId="0" fontId="47" fillId="0" borderId="0"/>
    <xf numFmtId="0" fontId="0" fillId="0" borderId="0"/>
    <xf numFmtId="0" fontId="28" fillId="35" borderId="0"/>
    <xf numFmtId="0" fontId="47" fillId="0" borderId="0"/>
    <xf numFmtId="0" fontId="47" fillId="0" borderId="0"/>
    <xf numFmtId="0" fontId="0" fillId="0" borderId="0"/>
    <xf numFmtId="0" fontId="28" fillId="35" borderId="0"/>
    <xf numFmtId="0" fontId="0" fillId="0" borderId="0"/>
    <xf numFmtId="0" fontId="28" fillId="35" borderId="0"/>
    <xf numFmtId="0" fontId="0" fillId="0" borderId="0"/>
    <xf numFmtId="0" fontId="28" fillId="35" borderId="0"/>
    <xf numFmtId="0" fontId="45" fillId="29" borderId="40"/>
    <xf numFmtId="0" fontId="0" fillId="0" borderId="0"/>
    <xf numFmtId="0" fontId="0" fillId="0" borderId="0"/>
    <xf numFmtId="0" fontId="0" fillId="0" borderId="0"/>
    <xf numFmtId="0" fontId="28" fillId="35" borderId="0"/>
    <xf numFmtId="184" fontId="0" fillId="0" borderId="0"/>
    <xf numFmtId="0" fontId="28" fillId="35" borderId="0"/>
    <xf numFmtId="0" fontId="0" fillId="0" borderId="0"/>
    <xf numFmtId="0" fontId="28" fillId="35" borderId="0"/>
    <xf numFmtId="0" fontId="28" fillId="43" borderId="0"/>
    <xf numFmtId="0" fontId="28" fillId="35" borderId="0"/>
    <xf numFmtId="0" fontId="0" fillId="0" borderId="0"/>
    <xf numFmtId="0" fontId="28" fillId="58" borderId="0"/>
    <xf numFmtId="0" fontId="0" fillId="0" borderId="0"/>
    <xf numFmtId="0" fontId="47" fillId="0" borderId="0"/>
    <xf numFmtId="0" fontId="47" fillId="0" borderId="0"/>
    <xf numFmtId="0" fontId="28" fillId="58" borderId="0"/>
    <xf numFmtId="0" fontId="0" fillId="0" borderId="0"/>
    <xf numFmtId="0" fontId="0" fillId="0" borderId="0"/>
    <xf numFmtId="0" fontId="28" fillId="58" borderId="0"/>
    <xf numFmtId="0" fontId="0" fillId="0" borderId="0"/>
    <xf numFmtId="0" fontId="28" fillId="58" borderId="0"/>
    <xf numFmtId="0" fontId="0" fillId="0" borderId="0"/>
    <xf numFmtId="0" fontId="28" fillId="58" borderId="0"/>
    <xf numFmtId="0" fontId="0" fillId="0" borderId="0"/>
    <xf numFmtId="0" fontId="28" fillId="58" borderId="0"/>
    <xf numFmtId="0" fontId="0" fillId="0" borderId="0"/>
    <xf numFmtId="0" fontId="28" fillId="58" borderId="0"/>
    <xf numFmtId="0" fontId="0" fillId="0" borderId="0"/>
    <xf numFmtId="0" fontId="28" fillId="87" borderId="0"/>
    <xf numFmtId="0" fontId="0" fillId="0" borderId="0"/>
    <xf numFmtId="0" fontId="0" fillId="0" borderId="0"/>
    <xf numFmtId="0" fontId="0" fillId="0" borderId="0"/>
    <xf numFmtId="0" fontId="28" fillId="58" borderId="0"/>
    <xf numFmtId="0" fontId="0" fillId="33" borderId="47"/>
    <xf numFmtId="0" fontId="28" fillId="87" borderId="0"/>
    <xf numFmtId="0" fontId="0" fillId="33" borderId="41"/>
    <xf numFmtId="185" fontId="0" fillId="0" borderId="0"/>
    <xf numFmtId="0" fontId="47" fillId="0" borderId="0"/>
    <xf numFmtId="0" fontId="0" fillId="0" borderId="0"/>
    <xf numFmtId="0" fontId="28" fillId="58" borderId="0"/>
    <xf numFmtId="0" fontId="28" fillId="58" borderId="0"/>
    <xf numFmtId="0" fontId="82" fillId="88" borderId="55"/>
    <xf numFmtId="180" fontId="0" fillId="0" borderId="0"/>
    <xf numFmtId="0" fontId="62" fillId="24" borderId="0"/>
    <xf numFmtId="0" fontId="62" fillId="24" borderId="0"/>
    <xf numFmtId="0" fontId="62" fillId="24" borderId="0"/>
    <xf numFmtId="180" fontId="0" fillId="0" borderId="0"/>
    <xf numFmtId="180" fontId="0" fillId="0" borderId="0"/>
    <xf numFmtId="0" fontId="62" fillId="24" borderId="0"/>
    <xf numFmtId="0" fontId="62" fillId="24" borderId="0"/>
    <xf numFmtId="0" fontId="62" fillId="24" borderId="0"/>
    <xf numFmtId="0" fontId="62" fillId="24" borderId="0"/>
    <xf numFmtId="0" fontId="0" fillId="0" borderId="0"/>
    <xf numFmtId="0" fontId="0" fillId="0" borderId="0"/>
    <xf numFmtId="0" fontId="0" fillId="0" borderId="0"/>
    <xf numFmtId="0" fontId="62" fillId="24" borderId="0"/>
    <xf numFmtId="0" fontId="78" fillId="89" borderId="0"/>
    <xf numFmtId="0" fontId="62" fillId="24" borderId="0"/>
    <xf numFmtId="0" fontId="56" fillId="26" borderId="46"/>
    <xf numFmtId="0" fontId="0" fillId="0" borderId="0"/>
    <xf numFmtId="0" fontId="62" fillId="24" borderId="0"/>
    <xf numFmtId="0" fontId="0" fillId="0" borderId="0"/>
    <xf numFmtId="0" fontId="0" fillId="0" borderId="0"/>
    <xf numFmtId="0" fontId="62" fillId="24" borderId="0"/>
    <xf numFmtId="0" fontId="0" fillId="0" borderId="0"/>
    <xf numFmtId="0" fontId="0" fillId="0" borderId="0"/>
    <xf numFmtId="0" fontId="62" fillId="24" borderId="0"/>
    <xf numFmtId="0" fontId="0" fillId="0" borderId="0"/>
    <xf numFmtId="0" fontId="0" fillId="0" borderId="0"/>
    <xf numFmtId="0" fontId="0" fillId="0" borderId="0"/>
    <xf numFmtId="0" fontId="83" fillId="90" borderId="0"/>
    <xf numFmtId="0" fontId="62" fillId="24" borderId="0"/>
    <xf numFmtId="0" fontId="62" fillId="24" borderId="0"/>
    <xf numFmtId="0" fontId="84" fillId="2" borderId="40"/>
    <xf numFmtId="0" fontId="43" fillId="26" borderId="40"/>
    <xf numFmtId="0" fontId="0" fillId="0" borderId="0"/>
    <xf numFmtId="0" fontId="0" fillId="0" borderId="0"/>
    <xf numFmtId="0" fontId="43" fillId="26" borderId="40"/>
    <xf numFmtId="0" fontId="43" fillId="26" borderId="40"/>
    <xf numFmtId="0" fontId="43" fillId="26" borderId="40"/>
    <xf numFmtId="0" fontId="43" fillId="26" borderId="40"/>
    <xf numFmtId="0" fontId="43" fillId="26" borderId="40"/>
    <xf numFmtId="0" fontId="43" fillId="26" borderId="40"/>
    <xf numFmtId="0" fontId="43" fillId="26" borderId="40"/>
    <xf numFmtId="0" fontId="44" fillId="28" borderId="0"/>
    <xf numFmtId="0" fontId="43" fillId="26" borderId="40"/>
    <xf numFmtId="0" fontId="43" fillId="26" borderId="40"/>
    <xf numFmtId="0" fontId="43" fillId="26" borderId="40"/>
    <xf numFmtId="180" fontId="0" fillId="0" borderId="0"/>
    <xf numFmtId="0" fontId="44" fillId="28" borderId="0"/>
    <xf numFmtId="0" fontId="43" fillId="26" borderId="40"/>
    <xf numFmtId="0" fontId="0" fillId="0" borderId="0"/>
    <xf numFmtId="180" fontId="0" fillId="0" borderId="0"/>
    <xf numFmtId="0" fontId="43" fillId="26" borderId="40"/>
    <xf numFmtId="0" fontId="0" fillId="33" borderId="47"/>
    <xf numFmtId="180" fontId="0" fillId="0" borderId="0"/>
    <xf numFmtId="0" fontId="44" fillId="28" borderId="0"/>
    <xf numFmtId="0" fontId="43" fillId="26" borderId="40"/>
    <xf numFmtId="0" fontId="0" fillId="0" borderId="0"/>
    <xf numFmtId="180" fontId="0" fillId="0" borderId="0"/>
    <xf numFmtId="0" fontId="43" fillId="26" borderId="40"/>
    <xf numFmtId="180" fontId="0" fillId="0" borderId="0"/>
    <xf numFmtId="0" fontId="43" fillId="26" borderId="40"/>
    <xf numFmtId="0" fontId="0" fillId="0" borderId="0"/>
    <xf numFmtId="180" fontId="0" fillId="0" borderId="0"/>
    <xf numFmtId="0" fontId="43" fillId="26" borderId="40"/>
    <xf numFmtId="0" fontId="0" fillId="0" borderId="0"/>
    <xf numFmtId="180" fontId="0" fillId="0" borderId="0"/>
    <xf numFmtId="0" fontId="37" fillId="51" borderId="44"/>
    <xf numFmtId="0" fontId="37" fillId="51" borderId="44"/>
    <xf numFmtId="0" fontId="54" fillId="0" borderId="45"/>
    <xf numFmtId="0" fontId="37" fillId="51" borderId="44"/>
    <xf numFmtId="0" fontId="47" fillId="0" borderId="0"/>
    <xf numFmtId="0" fontId="37" fillId="51" borderId="44"/>
    <xf numFmtId="0" fontId="37" fillId="51" borderId="44"/>
    <xf numFmtId="0" fontId="37" fillId="51" borderId="44"/>
    <xf numFmtId="0" fontId="37" fillId="91" borderId="44"/>
    <xf numFmtId="0" fontId="37" fillId="51" borderId="44"/>
    <xf numFmtId="0" fontId="37" fillId="51" borderId="44"/>
    <xf numFmtId="0" fontId="9" fillId="0" borderId="56"/>
    <xf numFmtId="0" fontId="54" fillId="0" borderId="45"/>
    <xf numFmtId="0" fontId="54" fillId="0" borderId="45"/>
    <xf numFmtId="0" fontId="54" fillId="0" borderId="45"/>
    <xf numFmtId="0" fontId="54" fillId="0" borderId="45"/>
    <xf numFmtId="0" fontId="54" fillId="0" borderId="45"/>
    <xf numFmtId="0" fontId="54" fillId="0" borderId="45"/>
    <xf numFmtId="0" fontId="54" fillId="0" borderId="45"/>
    <xf numFmtId="0" fontId="54" fillId="0" borderId="45"/>
    <xf numFmtId="0" fontId="56" fillId="26" borderId="46"/>
    <xf numFmtId="0" fontId="54" fillId="0" borderId="45"/>
    <xf numFmtId="0" fontId="0" fillId="0" borderId="0"/>
    <xf numFmtId="0" fontId="0" fillId="0" borderId="0"/>
    <xf numFmtId="0" fontId="0" fillId="0" borderId="0"/>
    <xf numFmtId="0" fontId="54" fillId="0" borderId="45"/>
    <xf numFmtId="0" fontId="0" fillId="0" borderId="0"/>
    <xf numFmtId="0" fontId="0" fillId="0" borderId="0"/>
    <xf numFmtId="0" fontId="54" fillId="0" borderId="45"/>
    <xf numFmtId="0" fontId="47" fillId="0" borderId="0"/>
    <xf numFmtId="0" fontId="0" fillId="0" borderId="0"/>
    <xf numFmtId="0" fontId="54" fillId="0" borderId="45"/>
    <xf numFmtId="0" fontId="54" fillId="0" borderId="45"/>
    <xf numFmtId="0" fontId="54" fillId="0" borderId="45"/>
    <xf numFmtId="178" fontId="0" fillId="0" borderId="0"/>
    <xf numFmtId="0" fontId="54" fillId="0" borderId="45"/>
    <xf numFmtId="180" fontId="0" fillId="0" borderId="0"/>
    <xf numFmtId="0" fontId="0" fillId="0" borderId="0"/>
    <xf numFmtId="184" fontId="0" fillId="0" borderId="0"/>
    <xf numFmtId="2" fontId="0" fillId="0" borderId="0"/>
    <xf numFmtId="0" fontId="0" fillId="0" borderId="0"/>
    <xf numFmtId="0" fontId="77" fillId="0" borderId="0"/>
    <xf numFmtId="4" fontId="85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33" borderId="41"/>
    <xf numFmtId="0" fontId="0" fillId="33" borderId="41"/>
    <xf numFmtId="9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33" borderId="41"/>
    <xf numFmtId="0" fontId="0" fillId="0" borderId="0"/>
    <xf numFmtId="0" fontId="0" fillId="0" borderId="0"/>
    <xf numFmtId="0" fontId="0" fillId="0" borderId="0"/>
    <xf numFmtId="0" fontId="0" fillId="0" borderId="0"/>
    <xf numFmtId="0" fontId="86" fillId="0" borderId="0">
      <alignment horizontal="center" textRotation="90"/>
    </xf>
    <xf numFmtId="0" fontId="0" fillId="0" borderId="0"/>
    <xf numFmtId="0" fontId="58" fillId="56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178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178" fontId="0" fillId="0" borderId="0"/>
    <xf numFmtId="0" fontId="47" fillId="0" borderId="0"/>
    <xf numFmtId="0" fontId="74" fillId="0" borderId="0"/>
    <xf numFmtId="0" fontId="0" fillId="0" borderId="0"/>
    <xf numFmtId="178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4" fillId="40" borderId="0"/>
    <xf numFmtId="0" fontId="0" fillId="0" borderId="0"/>
    <xf numFmtId="0" fontId="0" fillId="0" borderId="0"/>
    <xf numFmtId="0" fontId="0" fillId="0" borderId="0"/>
    <xf numFmtId="0" fontId="44" fillId="28" borderId="0"/>
    <xf numFmtId="0" fontId="0" fillId="0" borderId="0"/>
    <xf numFmtId="0" fontId="44" fillId="28" borderId="0"/>
    <xf numFmtId="0" fontId="0" fillId="0" borderId="0"/>
    <xf numFmtId="0" fontId="44" fillId="28" borderId="0"/>
    <xf numFmtId="0" fontId="0" fillId="0" borderId="0"/>
    <xf numFmtId="178" fontId="0" fillId="0" borderId="0"/>
    <xf numFmtId="0" fontId="44" fillId="28" borderId="0"/>
    <xf numFmtId="0" fontId="0" fillId="0" borderId="0"/>
    <xf numFmtId="0" fontId="44" fillId="28" borderId="0"/>
    <xf numFmtId="0" fontId="0" fillId="0" borderId="0"/>
    <xf numFmtId="0" fontId="0" fillId="0" borderId="0"/>
    <xf numFmtId="0" fontId="44" fillId="28" borderId="0"/>
    <xf numFmtId="0" fontId="0" fillId="0" borderId="0"/>
    <xf numFmtId="0" fontId="44" fillId="28" borderId="0"/>
    <xf numFmtId="0" fontId="0" fillId="0" borderId="0"/>
    <xf numFmtId="180" fontId="0" fillId="0" borderId="0"/>
    <xf numFmtId="180" fontId="0" fillId="0" borderId="0"/>
    <xf numFmtId="0" fontId="44" fillId="28" borderId="0"/>
    <xf numFmtId="0" fontId="0" fillId="0" borderId="0"/>
    <xf numFmtId="0" fontId="44" fillId="28" borderId="0"/>
    <xf numFmtId="0" fontId="87" fillId="88" borderId="46"/>
    <xf numFmtId="0" fontId="0" fillId="0" borderId="0"/>
    <xf numFmtId="0" fontId="0" fillId="0" borderId="0"/>
    <xf numFmtId="0" fontId="0" fillId="0" borderId="0"/>
    <xf numFmtId="0" fontId="88" fillId="46" borderId="0"/>
    <xf numFmtId="0" fontId="0" fillId="0" borderId="0"/>
    <xf numFmtId="0" fontId="44" fillId="28" borderId="0"/>
    <xf numFmtId="0" fontId="0" fillId="0" borderId="0"/>
    <xf numFmtId="0" fontId="0" fillId="0" borderId="0"/>
    <xf numFmtId="0" fontId="44" fillId="28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4" fontId="75" fillId="0" borderId="0">
      <alignment vertical="center" wrapText="1"/>
      <protection locked="0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5" fillId="29" borderId="40"/>
    <xf numFmtId="0" fontId="0" fillId="0" borderId="0"/>
    <xf numFmtId="0" fontId="0" fillId="0" borderId="0"/>
    <xf numFmtId="0" fontId="45" fillId="29" borderId="40"/>
    <xf numFmtId="0" fontId="0" fillId="0" borderId="0"/>
    <xf numFmtId="0" fontId="0" fillId="0" borderId="0"/>
    <xf numFmtId="0" fontId="89" fillId="29" borderId="55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5" fillId="29" borderId="40"/>
    <xf numFmtId="188" fontId="0" fillId="0" borderId="0"/>
    <xf numFmtId="0" fontId="47" fillId="0" borderId="0"/>
    <xf numFmtId="0" fontId="45" fillId="29" borderId="40"/>
    <xf numFmtId="0" fontId="0" fillId="0" borderId="0"/>
    <xf numFmtId="0" fontId="45" fillId="29" borderId="40"/>
    <xf numFmtId="0" fontId="0" fillId="0" borderId="0"/>
    <xf numFmtId="0" fontId="45" fillId="29" borderId="40"/>
    <xf numFmtId="0" fontId="0" fillId="0" borderId="0"/>
    <xf numFmtId="0" fontId="45" fillId="29" borderId="40"/>
    <xf numFmtId="0" fontId="0" fillId="0" borderId="0"/>
    <xf numFmtId="190" fontId="78" fillId="0" borderId="0"/>
    <xf numFmtId="0" fontId="81" fillId="0" borderId="0"/>
    <xf numFmtId="180" fontId="0" fillId="0" borderId="0"/>
    <xf numFmtId="180" fontId="0" fillId="0" borderId="0"/>
    <xf numFmtId="0" fontId="44" fillId="28" borderId="0"/>
    <xf numFmtId="0" fontId="44" fillId="28" borderId="0"/>
    <xf numFmtId="186" fontId="0" fillId="0" borderId="0"/>
    <xf numFmtId="186" fontId="0" fillId="0" borderId="0"/>
    <xf numFmtId="178" fontId="0" fillId="0" borderId="0"/>
    <xf numFmtId="186" fontId="0" fillId="0" borderId="0"/>
    <xf numFmtId="186" fontId="0" fillId="0" borderId="0"/>
    <xf numFmtId="0" fontId="53" fillId="0" borderId="0"/>
    <xf numFmtId="0" fontId="47" fillId="0" borderId="0"/>
    <xf numFmtId="186" fontId="0" fillId="0" borderId="0"/>
    <xf numFmtId="0" fontId="46" fillId="0" borderId="0"/>
    <xf numFmtId="186" fontId="0" fillId="0" borderId="0"/>
    <xf numFmtId="0" fontId="76" fillId="0" borderId="0"/>
    <xf numFmtId="0" fontId="90" fillId="56" borderId="0"/>
    <xf numFmtId="0" fontId="0" fillId="0" borderId="0"/>
    <xf numFmtId="0" fontId="58" fillId="56" borderId="0"/>
    <xf numFmtId="0" fontId="58" fillId="56" borderId="0"/>
    <xf numFmtId="0" fontId="58" fillId="56" borderId="0"/>
    <xf numFmtId="0" fontId="58" fillId="56" borderId="0"/>
    <xf numFmtId="0" fontId="58" fillId="56" borderId="0"/>
    <xf numFmtId="0" fontId="58" fillId="56" borderId="0"/>
    <xf numFmtId="0" fontId="58" fillId="56" borderId="0"/>
    <xf numFmtId="0" fontId="58" fillId="56" borderId="0"/>
    <xf numFmtId="0" fontId="58" fillId="56" borderId="0"/>
    <xf numFmtId="0" fontId="58" fillId="56" borderId="0"/>
    <xf numFmtId="0" fontId="58" fillId="56" borderId="0"/>
    <xf numFmtId="0" fontId="58" fillId="56" borderId="0"/>
    <xf numFmtId="0" fontId="58" fillId="56" borderId="0"/>
    <xf numFmtId="0" fontId="0" fillId="0" borderId="0"/>
    <xf numFmtId="0" fontId="0" fillId="0" borderId="0"/>
    <xf numFmtId="0" fontId="58" fillId="56" borderId="0"/>
    <xf numFmtId="0" fontId="58" fillId="56" borderId="0"/>
    <xf numFmtId="0" fontId="58" fillId="56" borderId="0"/>
    <xf numFmtId="0" fontId="91" fillId="92" borderId="0"/>
    <xf numFmtId="0" fontId="58" fillId="56" borderId="0"/>
    <xf numFmtId="0" fontId="58" fillId="56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0" fontId="0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53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6" fillId="0" borderId="0"/>
    <xf numFmtId="0" fontId="46" fillId="0" borderId="0"/>
    <xf numFmtId="0" fontId="0" fillId="0" borderId="0"/>
    <xf numFmtId="0" fontId="46" fillId="0" borderId="0"/>
    <xf numFmtId="0" fontId="46" fillId="0" borderId="0"/>
    <xf numFmtId="0" fontId="47" fillId="0" borderId="0"/>
    <xf numFmtId="0" fontId="46" fillId="0" borderId="0"/>
    <xf numFmtId="0" fontId="46" fillId="0" borderId="0"/>
    <xf numFmtId="0" fontId="47" fillId="0" borderId="0"/>
    <xf numFmtId="0" fontId="56" fillId="26" borderId="46"/>
    <xf numFmtId="0" fontId="0" fillId="0" borderId="0"/>
    <xf numFmtId="0" fontId="0" fillId="0" borderId="0"/>
    <xf numFmtId="0" fontId="46" fillId="0" borderId="0"/>
    <xf numFmtId="0" fontId="46" fillId="0" borderId="0"/>
    <xf numFmtId="0" fontId="0" fillId="0" borderId="0"/>
    <xf numFmtId="0" fontId="0" fillId="0" borderId="0"/>
    <xf numFmtId="0" fontId="46" fillId="0" borderId="0"/>
    <xf numFmtId="0" fontId="46" fillId="0" borderId="0"/>
    <xf numFmtId="0" fontId="53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53" fillId="0" borderId="0"/>
    <xf numFmtId="0" fontId="0" fillId="0" borderId="0"/>
    <xf numFmtId="0" fontId="53" fillId="0" borderId="0"/>
    <xf numFmtId="0" fontId="0" fillId="0" borderId="0"/>
    <xf numFmtId="0" fontId="0" fillId="0" borderId="0"/>
    <xf numFmtId="184" fontId="0" fillId="0" borderId="0"/>
    <xf numFmtId="0" fontId="0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46" fillId="0" borderId="0">
      <alignment wrapText="1"/>
    </xf>
    <xf numFmtId="0" fontId="0" fillId="0" borderId="0"/>
    <xf numFmtId="0" fontId="0" fillId="0" borderId="0"/>
    <xf numFmtId="0" fontId="53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184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0" fillId="0" borderId="0"/>
    <xf numFmtId="0" fontId="0" fillId="0" borderId="0"/>
    <xf numFmtId="0" fontId="0" fillId="0" borderId="0"/>
    <xf numFmtId="0" fontId="53" fillId="0" borderId="0"/>
    <xf numFmtId="0" fontId="53" fillId="0" borderId="0"/>
    <xf numFmtId="0" fontId="0" fillId="0" borderId="0"/>
    <xf numFmtId="0" fontId="53" fillId="0" borderId="0"/>
    <xf numFmtId="0" fontId="0" fillId="0" borderId="0"/>
    <xf numFmtId="0" fontId="53" fillId="0" borderId="0"/>
    <xf numFmtId="0" fontId="53" fillId="0" borderId="0"/>
    <xf numFmtId="0" fontId="53" fillId="0" borderId="0"/>
    <xf numFmtId="0" fontId="0" fillId="0" borderId="0"/>
    <xf numFmtId="0" fontId="53" fillId="0" borderId="0"/>
    <xf numFmtId="0" fontId="47" fillId="0" borderId="0"/>
    <xf numFmtId="0" fontId="53" fillId="0" borderId="0"/>
    <xf numFmtId="0" fontId="92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0" fillId="0" borderId="0"/>
    <xf numFmtId="0" fontId="47" fillId="0" borderId="0"/>
    <xf numFmtId="0" fontId="0" fillId="0" borderId="0"/>
    <xf numFmtId="0" fontId="47" fillId="0" borderId="0"/>
    <xf numFmtId="0" fontId="52" fillId="0" borderId="0"/>
    <xf numFmtId="0" fontId="47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4" fontId="75" fillId="0" borderId="0">
      <alignment vertical="center" wrapText="1"/>
      <protection locked="0"/>
    </xf>
    <xf numFmtId="0" fontId="0" fillId="0" borderId="0"/>
    <xf numFmtId="4" fontId="75" fillId="0" borderId="0">
      <alignment vertical="center" wrapText="1"/>
      <protection locked="0"/>
    </xf>
    <xf numFmtId="0" fontId="74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4" fontId="75" fillId="0" borderId="0">
      <alignment vertical="center" wrapText="1"/>
      <protection locked="0"/>
    </xf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4" fontId="75" fillId="0" borderId="0">
      <alignment vertical="center" wrapText="1"/>
      <protection locked="0"/>
    </xf>
    <xf numFmtId="0" fontId="47" fillId="0" borderId="0"/>
    <xf numFmtId="0" fontId="0" fillId="0" borderId="0"/>
    <xf numFmtId="4" fontId="75" fillId="0" borderId="0">
      <alignment vertical="center" wrapText="1"/>
      <protection locked="0"/>
    </xf>
    <xf numFmtId="0" fontId="0" fillId="0" borderId="0"/>
    <xf numFmtId="0" fontId="47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0" fontId="0" fillId="0" borderId="0"/>
    <xf numFmtId="0" fontId="47" fillId="0" borderId="0"/>
    <xf numFmtId="0" fontId="0" fillId="0" borderId="0"/>
    <xf numFmtId="0" fontId="47" fillId="33" borderId="47"/>
    <xf numFmtId="0" fontId="47" fillId="0" borderId="0"/>
    <xf numFmtId="0" fontId="47" fillId="0" borderId="0"/>
    <xf numFmtId="0" fontId="0" fillId="0" borderId="0"/>
    <xf numFmtId="9" fontId="0" fillId="0" borderId="0"/>
    <xf numFmtId="0" fontId="52" fillId="0" borderId="0"/>
    <xf numFmtId="9" fontId="0" fillId="0" borderId="0"/>
    <xf numFmtId="0" fontId="0" fillId="0" borderId="0"/>
    <xf numFmtId="0" fontId="47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4" fontId="75" fillId="0" borderId="0">
      <alignment vertical="center" wrapText="1"/>
      <protection locked="0"/>
    </xf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4" fontId="75" fillId="0" borderId="0">
      <alignment vertical="center" wrapText="1"/>
      <protection locked="0"/>
    </xf>
    <xf numFmtId="0" fontId="56" fillId="26" borderId="46"/>
    <xf numFmtId="0" fontId="0" fillId="0" borderId="0"/>
    <xf numFmtId="0" fontId="0" fillId="0" borderId="0"/>
    <xf numFmtId="4" fontId="75" fillId="0" borderId="0">
      <alignment vertical="center" wrapText="1"/>
      <protection locked="0"/>
    </xf>
    <xf numFmtId="0" fontId="56" fillId="26" borderId="46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184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56" fillId="26" borderId="46"/>
    <xf numFmtId="0" fontId="0" fillId="0" borderId="0"/>
    <xf numFmtId="0" fontId="0" fillId="0" borderId="0"/>
    <xf numFmtId="0" fontId="47" fillId="0" borderId="0"/>
    <xf numFmtId="0" fontId="47" fillId="0" borderId="0"/>
    <xf numFmtId="9" fontId="0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78" fillId="33" borderId="47"/>
    <xf numFmtId="0" fontId="0" fillId="33" borderId="41"/>
    <xf numFmtId="0" fontId="0" fillId="0" borderId="0"/>
    <xf numFmtId="0" fontId="0" fillId="0" borderId="0"/>
    <xf numFmtId="0" fontId="0" fillId="33" borderId="47"/>
    <xf numFmtId="0" fontId="0" fillId="33" borderId="41"/>
    <xf numFmtId="9" fontId="0" fillId="0" borderId="0"/>
    <xf numFmtId="0" fontId="0" fillId="33" borderId="47"/>
    <xf numFmtId="9" fontId="0" fillId="0" borderId="0"/>
    <xf numFmtId="0" fontId="0" fillId="33" borderId="41"/>
    <xf numFmtId="9" fontId="0" fillId="0" borderId="0"/>
    <xf numFmtId="0" fontId="0" fillId="33" borderId="47"/>
    <xf numFmtId="9" fontId="0" fillId="0" borderId="0"/>
    <xf numFmtId="0" fontId="0" fillId="33" borderId="47"/>
    <xf numFmtId="0" fontId="0" fillId="33" borderId="41"/>
    <xf numFmtId="0" fontId="0" fillId="33" borderId="41"/>
    <xf numFmtId="9" fontId="0" fillId="0" borderId="0"/>
    <xf numFmtId="0" fontId="0" fillId="33" borderId="47"/>
    <xf numFmtId="0" fontId="0" fillId="33" borderId="47"/>
    <xf numFmtId="9" fontId="0" fillId="0" borderId="0"/>
    <xf numFmtId="0" fontId="0" fillId="33" borderId="41"/>
    <xf numFmtId="0" fontId="0" fillId="33" borderId="41"/>
    <xf numFmtId="9" fontId="0" fillId="0" borderId="0"/>
    <xf numFmtId="0" fontId="0" fillId="33" borderId="47"/>
    <xf numFmtId="0" fontId="0" fillId="33" borderId="41"/>
    <xf numFmtId="0" fontId="0" fillId="33" borderId="41"/>
    <xf numFmtId="0" fontId="0" fillId="33" borderId="41"/>
    <xf numFmtId="0" fontId="0" fillId="33" borderId="41"/>
    <xf numFmtId="0" fontId="47" fillId="33" borderId="47"/>
    <xf numFmtId="0" fontId="0" fillId="33" borderId="47"/>
    <xf numFmtId="0" fontId="0" fillId="0" borderId="0"/>
    <xf numFmtId="0" fontId="0" fillId="0" borderId="0"/>
    <xf numFmtId="0" fontId="0" fillId="33" borderId="47"/>
    <xf numFmtId="0" fontId="0" fillId="0" borderId="0"/>
    <xf numFmtId="0" fontId="0" fillId="33" borderId="47"/>
    <xf numFmtId="0" fontId="0" fillId="33" borderId="47"/>
    <xf numFmtId="0" fontId="0" fillId="33" borderId="47"/>
    <xf numFmtId="0" fontId="0" fillId="33" borderId="41"/>
    <xf numFmtId="0" fontId="0" fillId="33" borderId="47"/>
    <xf numFmtId="0" fontId="0" fillId="33" borderId="47"/>
    <xf numFmtId="0" fontId="0" fillId="33" borderId="41"/>
    <xf numFmtId="0" fontId="0" fillId="33" borderId="47"/>
    <xf numFmtId="0" fontId="0" fillId="33" borderId="41"/>
    <xf numFmtId="0" fontId="0" fillId="33" borderId="47"/>
    <xf numFmtId="0" fontId="0" fillId="33" borderId="47"/>
    <xf numFmtId="0" fontId="0" fillId="33" borderId="47"/>
    <xf numFmtId="0" fontId="0" fillId="33" borderId="47"/>
    <xf numFmtId="0" fontId="0" fillId="33" borderId="47"/>
    <xf numFmtId="0" fontId="0" fillId="33" borderId="41"/>
    <xf numFmtId="0" fontId="0" fillId="33" borderId="41"/>
    <xf numFmtId="0" fontId="0" fillId="33" borderId="41"/>
    <xf numFmtId="0" fontId="0" fillId="0" borderId="0"/>
    <xf numFmtId="0" fontId="47" fillId="33" borderId="47"/>
    <xf numFmtId="0" fontId="0" fillId="0" borderId="0"/>
    <xf numFmtId="0" fontId="0" fillId="33" borderId="47"/>
    <xf numFmtId="0" fontId="0" fillId="0" borderId="0"/>
    <xf numFmtId="0" fontId="0" fillId="33" borderId="41"/>
    <xf numFmtId="0" fontId="0" fillId="33" borderId="41"/>
    <xf numFmtId="0" fontId="0" fillId="33" borderId="47"/>
    <xf numFmtId="0" fontId="0" fillId="33" borderId="41"/>
    <xf numFmtId="0" fontId="0" fillId="33" borderId="41"/>
    <xf numFmtId="0" fontId="0" fillId="0" borderId="0"/>
    <xf numFmtId="0" fontId="0" fillId="33" borderId="41"/>
    <xf numFmtId="0" fontId="0" fillId="0" borderId="0"/>
    <xf numFmtId="0" fontId="0" fillId="33" borderId="41"/>
    <xf numFmtId="0" fontId="0" fillId="0" borderId="0"/>
    <xf numFmtId="0" fontId="0" fillId="33" borderId="41"/>
    <xf numFmtId="0" fontId="0" fillId="0" borderId="0"/>
    <xf numFmtId="0" fontId="47" fillId="33" borderId="47"/>
    <xf numFmtId="0" fontId="0" fillId="0" borderId="0"/>
    <xf numFmtId="0" fontId="0" fillId="33" borderId="47"/>
    <xf numFmtId="0" fontId="0" fillId="0" borderId="0"/>
    <xf numFmtId="0" fontId="0" fillId="33" borderId="41"/>
    <xf numFmtId="0" fontId="0" fillId="33" borderId="41"/>
    <xf numFmtId="0" fontId="0" fillId="33" borderId="41"/>
    <xf numFmtId="0" fontId="0" fillId="33" borderId="41"/>
    <xf numFmtId="0" fontId="0" fillId="33" borderId="41"/>
    <xf numFmtId="0" fontId="0" fillId="0" borderId="0"/>
    <xf numFmtId="0" fontId="0" fillId="33" borderId="47"/>
    <xf numFmtId="0" fontId="0" fillId="0" borderId="0"/>
    <xf numFmtId="0" fontId="47" fillId="33" borderId="47"/>
    <xf numFmtId="180" fontId="0" fillId="0" borderId="0"/>
    <xf numFmtId="0" fontId="0" fillId="0" borderId="0"/>
    <xf numFmtId="0" fontId="0" fillId="33" borderId="47"/>
    <xf numFmtId="184" fontId="0" fillId="0" borderId="0"/>
    <xf numFmtId="0" fontId="0" fillId="0" borderId="0"/>
    <xf numFmtId="0" fontId="0" fillId="0" borderId="0"/>
    <xf numFmtId="0" fontId="0" fillId="0" borderId="0"/>
    <xf numFmtId="0" fontId="47" fillId="33" borderId="47"/>
    <xf numFmtId="180" fontId="0" fillId="0" borderId="0"/>
    <xf numFmtId="0" fontId="0" fillId="0" borderId="0"/>
    <xf numFmtId="0" fontId="0" fillId="33" borderId="41"/>
    <xf numFmtId="180" fontId="0" fillId="0" borderId="0"/>
    <xf numFmtId="0" fontId="0" fillId="0" borderId="0"/>
    <xf numFmtId="0" fontId="0" fillId="33" borderId="47"/>
    <xf numFmtId="184" fontId="0" fillId="0" borderId="0"/>
    <xf numFmtId="0" fontId="0" fillId="0" borderId="0"/>
    <xf numFmtId="0" fontId="0" fillId="33" borderId="41"/>
    <xf numFmtId="180" fontId="0" fillId="0" borderId="0"/>
    <xf numFmtId="0" fontId="0" fillId="33" borderId="47"/>
    <xf numFmtId="184" fontId="0" fillId="0" borderId="0"/>
    <xf numFmtId="0" fontId="0" fillId="0" borderId="0"/>
    <xf numFmtId="0" fontId="78" fillId="89" borderId="0"/>
    <xf numFmtId="0" fontId="0" fillId="0" borderId="0"/>
    <xf numFmtId="9" fontId="0" fillId="0" borderId="0"/>
    <xf numFmtId="0" fontId="78" fillId="0" borderId="0"/>
    <xf numFmtId="0" fontId="0" fillId="0" borderId="0"/>
    <xf numFmtId="0" fontId="78" fillId="0" borderId="0"/>
    <xf numFmtId="9" fontId="0" fillId="0" borderId="0"/>
    <xf numFmtId="184" fontId="0" fillId="0" borderId="0"/>
    <xf numFmtId="184" fontId="0" fillId="0" borderId="0"/>
    <xf numFmtId="9" fontId="0" fillId="0" borderId="0"/>
    <xf numFmtId="9" fontId="0" fillId="0" borderId="0"/>
    <xf numFmtId="9" fontId="0" fillId="0" borderId="0"/>
    <xf numFmtId="9" fontId="0" fillId="0" borderId="0"/>
    <xf numFmtId="9" fontId="0" fillId="0" borderId="0"/>
    <xf numFmtId="9" fontId="0" fillId="0" borderId="0"/>
    <xf numFmtId="9" fontId="0" fillId="0" borderId="0"/>
    <xf numFmtId="9" fontId="0" fillId="0" borderId="0"/>
    <xf numFmtId="0" fontId="79" fillId="0" borderId="0"/>
    <xf numFmtId="189" fontId="79" fillId="0" borderId="0"/>
    <xf numFmtId="0" fontId="0" fillId="0" borderId="0"/>
    <xf numFmtId="0" fontId="0" fillId="0" borderId="0"/>
    <xf numFmtId="0" fontId="56" fillId="26" borderId="46"/>
    <xf numFmtId="0" fontId="56" fillId="26" borderId="46"/>
    <xf numFmtId="0" fontId="0" fillId="0" borderId="0"/>
    <xf numFmtId="0" fontId="56" fillId="26" borderId="46"/>
    <xf numFmtId="0" fontId="56" fillId="26" borderId="46"/>
    <xf numFmtId="180" fontId="0" fillId="0" borderId="0"/>
    <xf numFmtId="0" fontId="56" fillId="26" borderId="46"/>
    <xf numFmtId="0" fontId="0" fillId="0" borderId="0"/>
    <xf numFmtId="0" fontId="0" fillId="0" borderId="0"/>
    <xf numFmtId="0" fontId="56" fillId="26" borderId="46"/>
    <xf numFmtId="0" fontId="56" fillId="26" borderId="46"/>
    <xf numFmtId="0" fontId="56" fillId="26" borderId="46"/>
    <xf numFmtId="0" fontId="0" fillId="0" borderId="0"/>
    <xf numFmtId="0" fontId="0" fillId="0" borderId="0"/>
    <xf numFmtId="0" fontId="56" fillId="26" borderId="46"/>
    <xf numFmtId="0" fontId="0" fillId="0" borderId="0"/>
    <xf numFmtId="0" fontId="0" fillId="0" borderId="0"/>
    <xf numFmtId="0" fontId="56" fillId="26" borderId="46"/>
    <xf numFmtId="0" fontId="0" fillId="0" borderId="0"/>
    <xf numFmtId="0" fontId="0" fillId="0" borderId="0"/>
    <xf numFmtId="0" fontId="56" fillId="26" borderId="46"/>
    <xf numFmtId="0" fontId="0" fillId="0" borderId="0"/>
    <xf numFmtId="0" fontId="0" fillId="0" borderId="0"/>
    <xf numFmtId="180" fontId="0" fillId="0" borderId="0"/>
    <xf numFmtId="184" fontId="0" fillId="0" borderId="0"/>
    <xf numFmtId="180" fontId="0" fillId="0" borderId="0"/>
    <xf numFmtId="0" fontId="0" fillId="0" borderId="0"/>
    <xf numFmtId="184" fontId="0" fillId="0" borderId="0"/>
    <xf numFmtId="184" fontId="0" fillId="0" borderId="0"/>
    <xf numFmtId="184" fontId="0" fillId="0" borderId="0"/>
    <xf numFmtId="184" fontId="0" fillId="0" borderId="0"/>
    <xf numFmtId="0" fontId="0" fillId="0" borderId="0"/>
    <xf numFmtId="184" fontId="0" fillId="0" borderId="0"/>
    <xf numFmtId="184" fontId="0" fillId="0" borderId="0"/>
    <xf numFmtId="180" fontId="0" fillId="0" borderId="0"/>
    <xf numFmtId="180" fontId="0" fillId="0" borderId="0"/>
    <xf numFmtId="184" fontId="0" fillId="0" borderId="0"/>
    <xf numFmtId="184" fontId="0" fillId="0" borderId="0"/>
    <xf numFmtId="180" fontId="0" fillId="0" borderId="0"/>
    <xf numFmtId="180" fontId="0" fillId="0" borderId="0"/>
    <xf numFmtId="184" fontId="0" fillId="0" borderId="0"/>
    <xf numFmtId="184" fontId="0" fillId="0" borderId="0"/>
    <xf numFmtId="180" fontId="0" fillId="0" borderId="0"/>
    <xf numFmtId="180" fontId="0" fillId="0" borderId="0"/>
    <xf numFmtId="184" fontId="0" fillId="0" borderId="0"/>
    <xf numFmtId="184" fontId="0" fillId="0" borderId="0"/>
    <xf numFmtId="184" fontId="0" fillId="0" borderId="0"/>
    <xf numFmtId="184" fontId="0" fillId="0" borderId="0"/>
    <xf numFmtId="180" fontId="0" fillId="0" borderId="0"/>
    <xf numFmtId="180" fontId="0" fillId="0" borderId="0"/>
    <xf numFmtId="184" fontId="0" fillId="0" borderId="0"/>
    <xf numFmtId="184" fontId="0" fillId="0" borderId="0"/>
    <xf numFmtId="184" fontId="0" fillId="0" borderId="0"/>
    <xf numFmtId="184" fontId="0" fillId="0" borderId="0"/>
    <xf numFmtId="184" fontId="0" fillId="0" borderId="0"/>
    <xf numFmtId="184" fontId="0" fillId="0" borderId="0"/>
    <xf numFmtId="184" fontId="0" fillId="0" borderId="0"/>
    <xf numFmtId="180" fontId="0" fillId="0" borderId="0"/>
    <xf numFmtId="180" fontId="0" fillId="0" borderId="0"/>
    <xf numFmtId="184" fontId="0" fillId="0" borderId="0"/>
    <xf numFmtId="184" fontId="0" fillId="0" borderId="0"/>
    <xf numFmtId="180" fontId="0" fillId="0" borderId="0"/>
    <xf numFmtId="180" fontId="0" fillId="0" borderId="0"/>
    <xf numFmtId="0" fontId="0" fillId="0" borderId="0"/>
    <xf numFmtId="180" fontId="0" fillId="0" borderId="0"/>
    <xf numFmtId="0" fontId="0" fillId="0" borderId="0"/>
    <xf numFmtId="0" fontId="0" fillId="0" borderId="0"/>
    <xf numFmtId="184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180" fontId="0" fillId="0" borderId="0"/>
    <xf numFmtId="0" fontId="0" fillId="0" borderId="0"/>
    <xf numFmtId="0" fontId="0" fillId="0" borderId="0"/>
    <xf numFmtId="184" fontId="0" fillId="0" borderId="0"/>
    <xf numFmtId="0" fontId="0" fillId="0" borderId="0"/>
    <xf numFmtId="0" fontId="0" fillId="0" borderId="0"/>
    <xf numFmtId="0" fontId="0" fillId="0" borderId="0"/>
    <xf numFmtId="180" fontId="0" fillId="0" borderId="0"/>
    <xf numFmtId="0" fontId="0" fillId="0" borderId="0"/>
    <xf numFmtId="184" fontId="0" fillId="0" borderId="0"/>
    <xf numFmtId="0" fontId="0" fillId="0" borderId="0"/>
    <xf numFmtId="0" fontId="0" fillId="0" borderId="0"/>
    <xf numFmtId="18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</cellStyleXfs>
  <cellXfs count="368">
    <xf numFmtId="0" fontId="0" fillId="0" borderId="0" xfId="0"/>
    <xf numFmtId="0" fontId="0" fillId="0" borderId="0" xfId="2011" applyFont="1"/>
    <xf numFmtId="0" fontId="1" fillId="2" borderId="0" xfId="2011" applyFont="1" applyFill="1"/>
    <xf numFmtId="0" fontId="2" fillId="3" borderId="1" xfId="2011" applyFont="1" applyFill="1" applyBorder="1" applyAlignment="1">
      <alignment horizontal="center" vertical="center"/>
    </xf>
    <xf numFmtId="0" fontId="3" fillId="2" borderId="0" xfId="2011" applyFont="1" applyFill="1" applyAlignment="1">
      <alignment horizontal="center" vertical="center" wrapText="1"/>
    </xf>
    <xf numFmtId="0" fontId="4" fillId="2" borderId="0" xfId="2011" applyFont="1" applyFill="1" applyAlignment="1">
      <alignment horizontal="left" vertical="center"/>
    </xf>
    <xf numFmtId="0" fontId="4" fillId="2" borderId="0" xfId="2011" applyFont="1" applyFill="1" applyAlignment="1">
      <alignment vertical="center"/>
    </xf>
    <xf numFmtId="0" fontId="4" fillId="2" borderId="0" xfId="2011" applyFont="1" applyFill="1" applyAlignment="1">
      <alignment horizontal="left" vertical="center" wrapText="1"/>
    </xf>
    <xf numFmtId="0" fontId="3" fillId="2" borderId="0" xfId="2011" applyFont="1" applyFill="1" applyBorder="1" applyAlignment="1">
      <alignment horizontal="left" vertical="center" wrapText="1"/>
    </xf>
    <xf numFmtId="0" fontId="3" fillId="2" borderId="0" xfId="2011" applyFont="1" applyFill="1" applyBorder="1" applyAlignment="1">
      <alignment horizontal="left" vertical="center"/>
    </xf>
    <xf numFmtId="191" fontId="4" fillId="2" borderId="0" xfId="2011" applyNumberFormat="1" applyFont="1" applyFill="1" applyBorder="1" applyAlignment="1">
      <alignment horizontal="left" vertical="center" wrapText="1"/>
    </xf>
    <xf numFmtId="0" fontId="4" fillId="0" borderId="0" xfId="2011" applyFont="1"/>
    <xf numFmtId="0" fontId="4" fillId="2" borderId="0" xfId="2011" applyFont="1" applyFill="1"/>
    <xf numFmtId="0" fontId="5" fillId="0" borderId="0" xfId="2011" applyFont="1" applyFill="1" applyBorder="1" applyAlignment="1">
      <alignment horizontal="center" vertical="center"/>
    </xf>
    <xf numFmtId="10" fontId="5" fillId="4" borderId="2" xfId="2011" applyNumberFormat="1" applyFont="1" applyFill="1" applyBorder="1" applyAlignment="1">
      <alignment horizontal="center" vertical="center"/>
    </xf>
    <xf numFmtId="10" fontId="5" fillId="4" borderId="3" xfId="2011" applyNumberFormat="1" applyFont="1" applyFill="1" applyBorder="1" applyAlignment="1">
      <alignment horizontal="center" vertical="center"/>
    </xf>
    <xf numFmtId="10" fontId="5" fillId="4" borderId="4" xfId="2011" applyNumberFormat="1" applyFont="1" applyFill="1" applyBorder="1" applyAlignment="1">
      <alignment horizontal="center" vertical="center"/>
    </xf>
    <xf numFmtId="0" fontId="2" fillId="4" borderId="2" xfId="2011" applyFont="1" applyFill="1" applyBorder="1" applyAlignment="1">
      <alignment horizontal="center" vertical="center"/>
    </xf>
    <xf numFmtId="0" fontId="2" fillId="4" borderId="3" xfId="2011" applyFont="1" applyFill="1" applyBorder="1" applyAlignment="1">
      <alignment horizontal="center" vertical="center"/>
    </xf>
    <xf numFmtId="0" fontId="2" fillId="4" borderId="4" xfId="2011" applyFont="1" applyFill="1" applyBorder="1" applyAlignment="1">
      <alignment horizontal="center" vertical="center"/>
    </xf>
    <xf numFmtId="0" fontId="5" fillId="0" borderId="5" xfId="2011" applyFont="1" applyFill="1" applyBorder="1" applyAlignment="1">
      <alignment horizontal="center"/>
    </xf>
    <xf numFmtId="0" fontId="5" fillId="0" borderId="6" xfId="2011" applyFont="1" applyFill="1" applyBorder="1" applyAlignment="1">
      <alignment horizontal="center"/>
    </xf>
    <xf numFmtId="192" fontId="5" fillId="0" borderId="6" xfId="2011" applyNumberFormat="1" applyFont="1" applyFill="1" applyBorder="1" applyAlignment="1">
      <alignment horizontal="center" vertical="center"/>
    </xf>
    <xf numFmtId="192" fontId="5" fillId="0" borderId="6" xfId="8" applyNumberFormat="1" applyFont="1" applyFill="1" applyBorder="1" applyAlignment="1" applyProtection="1">
      <alignment horizontal="center" vertical="center"/>
    </xf>
    <xf numFmtId="192" fontId="5" fillId="0" borderId="7" xfId="8" applyNumberFormat="1" applyFont="1" applyFill="1" applyBorder="1" applyAlignment="1" applyProtection="1">
      <alignment horizontal="center" vertical="center"/>
    </xf>
    <xf numFmtId="0" fontId="5" fillId="0" borderId="8" xfId="2011" applyFont="1" applyFill="1" applyBorder="1" applyAlignment="1">
      <alignment horizontal="center"/>
    </xf>
    <xf numFmtId="0" fontId="6" fillId="0" borderId="9" xfId="2011" applyFont="1" applyFill="1" applyBorder="1" applyAlignment="1">
      <alignment horizontal="center"/>
    </xf>
    <xf numFmtId="10" fontId="6" fillId="0" borderId="9" xfId="8" applyNumberFormat="1" applyFont="1" applyFill="1" applyBorder="1" applyAlignment="1" applyProtection="1">
      <alignment horizontal="center" vertical="center"/>
    </xf>
    <xf numFmtId="10" fontId="6" fillId="0" borderId="9" xfId="8" applyNumberFormat="1" applyFont="1" applyFill="1" applyBorder="1" applyAlignment="1">
      <alignment horizontal="center"/>
    </xf>
    <xf numFmtId="10" fontId="6" fillId="0" borderId="10" xfId="8" applyNumberFormat="1" applyFont="1" applyFill="1" applyBorder="1" applyAlignment="1">
      <alignment horizontal="center"/>
    </xf>
    <xf numFmtId="2" fontId="6" fillId="0" borderId="6" xfId="8" applyNumberFormat="1" applyFont="1" applyFill="1" applyBorder="1" applyAlignment="1" applyProtection="1">
      <alignment horizontal="center" vertical="center"/>
    </xf>
    <xf numFmtId="2" fontId="6" fillId="0" borderId="7" xfId="8" applyNumberFormat="1" applyFont="1" applyFill="1" applyBorder="1" applyAlignment="1" applyProtection="1">
      <alignment horizontal="center" vertical="center"/>
    </xf>
    <xf numFmtId="0" fontId="5" fillId="0" borderId="11" xfId="2011" applyFont="1" applyFill="1" applyBorder="1" applyAlignment="1">
      <alignment horizontal="center"/>
    </xf>
    <xf numFmtId="0" fontId="6" fillId="0" borderId="12" xfId="2011" applyFont="1" applyFill="1" applyBorder="1" applyAlignment="1">
      <alignment horizontal="center"/>
    </xf>
    <xf numFmtId="10" fontId="6" fillId="0" borderId="12" xfId="8" applyNumberFormat="1" applyFont="1" applyFill="1" applyBorder="1" applyAlignment="1" applyProtection="1">
      <alignment horizontal="center" vertical="center"/>
    </xf>
    <xf numFmtId="10" fontId="6" fillId="0" borderId="12" xfId="2011" applyNumberFormat="1" applyFont="1" applyFill="1" applyBorder="1" applyAlignment="1">
      <alignment horizontal="center" vertical="center"/>
    </xf>
    <xf numFmtId="4" fontId="6" fillId="0" borderId="12" xfId="2011" applyNumberFormat="1" applyFont="1" applyFill="1" applyBorder="1" applyAlignment="1">
      <alignment horizontal="center" vertical="center"/>
    </xf>
    <xf numFmtId="4" fontId="6" fillId="0" borderId="13" xfId="2011" applyNumberFormat="1" applyFont="1" applyFill="1" applyBorder="1" applyAlignment="1">
      <alignment horizontal="center" vertical="center"/>
    </xf>
    <xf numFmtId="0" fontId="5" fillId="0" borderId="14" xfId="2011" applyFont="1" applyFill="1" applyBorder="1" applyAlignment="1">
      <alignment horizontal="center"/>
    </xf>
    <xf numFmtId="0" fontId="5" fillId="0" borderId="15" xfId="2011" applyFont="1" applyFill="1" applyBorder="1" applyAlignment="1">
      <alignment horizontal="center"/>
    </xf>
    <xf numFmtId="192" fontId="5" fillId="0" borderId="15" xfId="2011" applyNumberFormat="1" applyFont="1" applyFill="1" applyBorder="1" applyAlignment="1">
      <alignment horizontal="center" vertical="center"/>
    </xf>
    <xf numFmtId="192" fontId="5" fillId="0" borderId="15" xfId="8" applyNumberFormat="1" applyFont="1" applyFill="1" applyBorder="1" applyAlignment="1" applyProtection="1">
      <alignment horizontal="center" vertical="center"/>
    </xf>
    <xf numFmtId="192" fontId="5" fillId="0" borderId="16" xfId="8" applyNumberFormat="1" applyFont="1" applyFill="1" applyBorder="1" applyAlignment="1" applyProtection="1">
      <alignment horizontal="center" vertical="center"/>
    </xf>
    <xf numFmtId="10" fontId="6" fillId="0" borderId="9" xfId="2011" applyNumberFormat="1" applyFont="1" applyFill="1" applyBorder="1" applyAlignment="1">
      <alignment horizontal="center" vertical="center"/>
    </xf>
    <xf numFmtId="2" fontId="5" fillId="0" borderId="6" xfId="2011" applyNumberFormat="1" applyFont="1" applyFill="1" applyBorder="1" applyAlignment="1">
      <alignment horizontal="center" vertical="center"/>
    </xf>
    <xf numFmtId="0" fontId="0" fillId="0" borderId="7" xfId="0" applyBorder="1"/>
    <xf numFmtId="0" fontId="0" fillId="0" borderId="13" xfId="0" applyBorder="1"/>
    <xf numFmtId="0" fontId="5" fillId="0" borderId="17" xfId="2011" applyFont="1" applyFill="1" applyBorder="1" applyAlignment="1">
      <alignment horizontal="center"/>
    </xf>
    <xf numFmtId="0" fontId="5" fillId="0" borderId="18" xfId="2011" applyFont="1" applyFill="1" applyBorder="1" applyAlignment="1">
      <alignment horizontal="center"/>
    </xf>
    <xf numFmtId="192" fontId="5" fillId="0" borderId="18" xfId="2011" applyNumberFormat="1" applyFont="1" applyFill="1" applyBorder="1" applyAlignment="1">
      <alignment horizontal="center" vertical="center"/>
    </xf>
    <xf numFmtId="2" fontId="6" fillId="0" borderId="18" xfId="8" applyNumberFormat="1" applyFont="1" applyFill="1" applyBorder="1" applyAlignment="1" applyProtection="1">
      <alignment horizontal="center" vertical="center"/>
    </xf>
    <xf numFmtId="192" fontId="5" fillId="0" borderId="19" xfId="2011" applyNumberFormat="1" applyFont="1" applyFill="1" applyBorder="1" applyAlignment="1">
      <alignment horizontal="center" vertical="center"/>
    </xf>
    <xf numFmtId="10" fontId="6" fillId="0" borderId="13" xfId="2011" applyNumberFormat="1" applyFont="1" applyFill="1" applyBorder="1" applyAlignment="1">
      <alignment horizontal="center" vertical="center"/>
    </xf>
    <xf numFmtId="0" fontId="5" fillId="0" borderId="6" xfId="2011" applyFont="1" applyFill="1" applyBorder="1" applyAlignment="1">
      <alignment horizontal="center" wrapText="1"/>
    </xf>
    <xf numFmtId="2" fontId="6" fillId="0" borderId="6" xfId="2011" applyNumberFormat="1" applyFont="1" applyFill="1" applyBorder="1" applyAlignment="1">
      <alignment horizontal="center" vertical="center"/>
    </xf>
    <xf numFmtId="192" fontId="5" fillId="0" borderId="7" xfId="2011" applyNumberFormat="1" applyFont="1" applyFill="1" applyBorder="1" applyAlignment="1">
      <alignment horizontal="center" vertical="center"/>
    </xf>
    <xf numFmtId="0" fontId="3" fillId="4" borderId="2" xfId="2011" applyFont="1" applyFill="1" applyBorder="1" applyAlignment="1">
      <alignment horizontal="center" vertical="center"/>
    </xf>
    <xf numFmtId="0" fontId="3" fillId="4" borderId="3" xfId="2011" applyFont="1" applyFill="1" applyBorder="1" applyAlignment="1">
      <alignment horizontal="center" vertical="center"/>
    </xf>
    <xf numFmtId="192" fontId="3" fillId="4" borderId="4" xfId="2011" applyNumberFormat="1" applyFont="1" applyFill="1" applyBorder="1" applyAlignment="1">
      <alignment horizontal="center" vertical="center"/>
    </xf>
    <xf numFmtId="0" fontId="4" fillId="0" borderId="0" xfId="2011" applyFont="1" applyFill="1" applyBorder="1" applyAlignment="1">
      <alignment horizontal="center" vertical="center"/>
    </xf>
    <xf numFmtId="0" fontId="0" fillId="0" borderId="0" xfId="0" applyFill="1" applyBorder="1"/>
    <xf numFmtId="0" fontId="3" fillId="0" borderId="0" xfId="2011" applyFont="1" applyFill="1" applyBorder="1" applyAlignment="1">
      <alignment horizontal="center" vertical="center"/>
    </xf>
    <xf numFmtId="191" fontId="3" fillId="0" borderId="0" xfId="2011" applyNumberFormat="1" applyFont="1" applyFill="1" applyBorder="1" applyAlignment="1">
      <alignment horizontal="center" vertical="center"/>
    </xf>
    <xf numFmtId="0" fontId="3" fillId="0" borderId="0" xfId="2011" applyFont="1" applyFill="1" applyBorder="1" applyAlignment="1">
      <alignment horizontal="right"/>
    </xf>
    <xf numFmtId="192" fontId="3" fillId="0" borderId="6" xfId="2011" applyNumberFormat="1" applyFont="1" applyFill="1" applyBorder="1" applyAlignment="1">
      <alignment horizontal="center" vertical="center"/>
    </xf>
    <xf numFmtId="192" fontId="3" fillId="0" borderId="7" xfId="2011" applyNumberFormat="1" applyFont="1" applyFill="1" applyBorder="1" applyAlignment="1">
      <alignment horizontal="center" vertical="center"/>
    </xf>
    <xf numFmtId="0" fontId="5" fillId="0" borderId="20" xfId="2011" applyFont="1" applyFill="1" applyBorder="1" applyAlignment="1">
      <alignment horizontal="center"/>
    </xf>
    <xf numFmtId="10" fontId="4" fillId="0" borderId="1" xfId="8" applyNumberFormat="1" applyFont="1" applyFill="1" applyBorder="1" applyAlignment="1" applyProtection="1">
      <alignment horizontal="center" vertical="center"/>
    </xf>
    <xf numFmtId="10" fontId="4" fillId="0" borderId="21" xfId="8" applyNumberFormat="1" applyFont="1" applyFill="1" applyBorder="1" applyAlignment="1" applyProtection="1">
      <alignment horizontal="center" vertical="center"/>
    </xf>
    <xf numFmtId="192" fontId="4" fillId="0" borderId="1" xfId="2011" applyNumberFormat="1" applyFont="1" applyFill="1" applyBorder="1" applyAlignment="1">
      <alignment horizontal="center" vertical="center"/>
    </xf>
    <xf numFmtId="192" fontId="4" fillId="0" borderId="21" xfId="2011" applyNumberFormat="1" applyFont="1" applyFill="1" applyBorder="1" applyAlignment="1">
      <alignment horizontal="center" vertical="center"/>
    </xf>
    <xf numFmtId="10" fontId="4" fillId="0" borderId="12" xfId="8" applyNumberFormat="1" applyFont="1" applyFill="1" applyBorder="1" applyAlignment="1" applyProtection="1">
      <alignment horizontal="center" vertical="center"/>
    </xf>
    <xf numFmtId="10" fontId="4" fillId="0" borderId="13" xfId="8" applyNumberFormat="1" applyFont="1" applyFill="1" applyBorder="1" applyAlignment="1" applyProtection="1">
      <alignment horizontal="center" vertical="center"/>
    </xf>
    <xf numFmtId="0" fontId="3" fillId="0" borderId="0" xfId="2011" applyFont="1" applyBorder="1" applyAlignment="1">
      <alignment horizontal="left"/>
    </xf>
    <xf numFmtId="0" fontId="4" fillId="0" borderId="0" xfId="2011" applyFont="1" applyBorder="1" applyAlignment="1">
      <alignment horizontal="center"/>
    </xf>
    <xf numFmtId="10" fontId="4" fillId="0" borderId="0" xfId="8" applyNumberFormat="1" applyFont="1" applyBorder="1" applyAlignment="1" applyProtection="1">
      <alignment horizontal="center" vertical="center"/>
    </xf>
    <xf numFmtId="0" fontId="4" fillId="0" borderId="0" xfId="1690" applyFont="1" applyBorder="1" applyAlignment="1">
      <alignment horizontal="left" vertical="center" wrapText="1"/>
    </xf>
    <xf numFmtId="0" fontId="4" fillId="0" borderId="0" xfId="2011" applyFont="1" applyBorder="1"/>
    <xf numFmtId="0" fontId="7" fillId="0" borderId="0" xfId="2011" applyFont="1"/>
    <xf numFmtId="0" fontId="7" fillId="0" borderId="0" xfId="2011" applyFont="1" applyAlignment="1">
      <alignment horizontal="center"/>
    </xf>
    <xf numFmtId="0" fontId="8" fillId="0" borderId="0" xfId="2011" applyFont="1" applyBorder="1" applyAlignment="1">
      <alignment horizontal="center" vertical="center" wrapText="1"/>
    </xf>
    <xf numFmtId="0" fontId="7" fillId="0" borderId="0" xfId="2011" applyFont="1" applyAlignment="1">
      <alignment horizontal="center" vertical="center"/>
    </xf>
    <xf numFmtId="0" fontId="8" fillId="0" borderId="0" xfId="2011" applyFont="1" applyAlignment="1">
      <alignment horizontal="center" vertical="center"/>
    </xf>
    <xf numFmtId="0" fontId="9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1" fillId="0" borderId="0" xfId="0" applyFont="1"/>
    <xf numFmtId="0" fontId="12" fillId="5" borderId="1" xfId="2011" applyFont="1" applyFill="1" applyBorder="1" applyAlignment="1">
      <alignment horizontal="center" vertical="center"/>
    </xf>
    <xf numFmtId="0" fontId="12" fillId="5" borderId="1" xfId="2011" applyFont="1" applyFill="1" applyBorder="1" applyAlignment="1">
      <alignment wrapText="1"/>
    </xf>
    <xf numFmtId="0" fontId="12" fillId="5" borderId="22" xfId="2011" applyFont="1" applyFill="1" applyBorder="1" applyAlignment="1">
      <alignment horizontal="center" vertical="center" wrapText="1"/>
    </xf>
    <xf numFmtId="0" fontId="13" fillId="0" borderId="1" xfId="2011" applyFont="1" applyFill="1" applyBorder="1" applyAlignment="1">
      <alignment horizontal="center"/>
    </xf>
    <xf numFmtId="0" fontId="13" fillId="0" borderId="1" xfId="2011" applyFont="1" applyFill="1" applyBorder="1" applyAlignment="1">
      <alignment horizontal="left"/>
    </xf>
    <xf numFmtId="2" fontId="13" fillId="0" borderId="22" xfId="2011" applyNumberFormat="1" applyFont="1" applyFill="1" applyBorder="1" applyAlignment="1">
      <alignment horizontal="center"/>
    </xf>
    <xf numFmtId="0" fontId="13" fillId="0" borderId="1" xfId="2011" applyFont="1" applyFill="1" applyBorder="1"/>
    <xf numFmtId="0" fontId="13" fillId="6" borderId="1" xfId="2011" applyFont="1" applyFill="1" applyBorder="1"/>
    <xf numFmtId="0" fontId="13" fillId="6" borderId="1" xfId="2011" applyFont="1" applyFill="1" applyBorder="1" applyAlignment="1">
      <alignment horizontal="center"/>
    </xf>
    <xf numFmtId="2" fontId="13" fillId="6" borderId="22" xfId="2011" applyNumberFormat="1" applyFont="1" applyFill="1" applyBorder="1" applyAlignment="1">
      <alignment horizontal="center"/>
    </xf>
    <xf numFmtId="2" fontId="13" fillId="6" borderId="1" xfId="2011" applyNumberFormat="1" applyFont="1" applyFill="1" applyBorder="1" applyAlignment="1">
      <alignment horizontal="center"/>
    </xf>
    <xf numFmtId="2" fontId="13" fillId="0" borderId="1" xfId="2011" applyNumberFormat="1" applyFont="1" applyFill="1" applyBorder="1" applyAlignment="1">
      <alignment horizontal="center"/>
    </xf>
    <xf numFmtId="0" fontId="13" fillId="0" borderId="0" xfId="2011" applyFont="1" applyFill="1" applyBorder="1"/>
    <xf numFmtId="0" fontId="13" fillId="0" borderId="0" xfId="2011" applyFont="1" applyFill="1" applyBorder="1" applyAlignment="1">
      <alignment horizontal="center"/>
    </xf>
    <xf numFmtId="2" fontId="13" fillId="0" borderId="0" xfId="2011" applyNumberFormat="1" applyFont="1" applyFill="1" applyBorder="1" applyAlignment="1">
      <alignment horizontal="center"/>
    </xf>
    <xf numFmtId="0" fontId="12" fillId="0" borderId="1" xfId="2011" applyFont="1" applyFill="1" applyBorder="1" applyAlignment="1">
      <alignment horizontal="center"/>
    </xf>
    <xf numFmtId="0" fontId="13" fillId="7" borderId="1" xfId="2011" applyFont="1" applyFill="1" applyBorder="1"/>
    <xf numFmtId="0" fontId="13" fillId="7" borderId="1" xfId="2011" applyFont="1" applyFill="1" applyBorder="1" applyAlignment="1">
      <alignment horizontal="center"/>
    </xf>
    <xf numFmtId="2" fontId="13" fillId="7" borderId="1" xfId="2011" applyNumberFormat="1" applyFont="1" applyFill="1" applyBorder="1" applyAlignment="1">
      <alignment horizontal="center"/>
    </xf>
    <xf numFmtId="0" fontId="14" fillId="0" borderId="0" xfId="2011" applyFont="1" applyFill="1" applyBorder="1"/>
    <xf numFmtId="0" fontId="14" fillId="0" borderId="0" xfId="2011" applyFont="1" applyFill="1" applyBorder="1" applyAlignment="1">
      <alignment horizontal="center"/>
    </xf>
    <xf numFmtId="2" fontId="14" fillId="0" borderId="0" xfId="2011" applyNumberFormat="1" applyFont="1" applyFill="1" applyBorder="1" applyAlignment="1">
      <alignment horizontal="center"/>
    </xf>
    <xf numFmtId="0" fontId="15" fillId="0" borderId="1" xfId="2011" applyFont="1" applyFill="1" applyBorder="1" applyAlignment="1">
      <alignment horizontal="center"/>
    </xf>
    <xf numFmtId="0" fontId="14" fillId="0" borderId="0" xfId="0" applyFont="1" applyFill="1"/>
    <xf numFmtId="0" fontId="16" fillId="0" borderId="23" xfId="2011" applyFont="1" applyFill="1" applyBorder="1" applyAlignment="1">
      <alignment horizontal="justify" vertical="center" wrapText="1"/>
    </xf>
    <xf numFmtId="0" fontId="16" fillId="0" borderId="24" xfId="2011" applyFont="1" applyFill="1" applyBorder="1" applyAlignment="1">
      <alignment horizontal="justify" vertical="center" wrapText="1"/>
    </xf>
    <xf numFmtId="0" fontId="16" fillId="0" borderId="25" xfId="2011" applyFont="1" applyFill="1" applyBorder="1" applyAlignment="1">
      <alignment horizontal="justify" vertical="center" wrapText="1"/>
    </xf>
    <xf numFmtId="0" fontId="16" fillId="0" borderId="0" xfId="2011" applyFont="1" applyFill="1" applyBorder="1" applyAlignment="1"/>
    <xf numFmtId="0" fontId="16" fillId="8" borderId="26" xfId="2011" applyFont="1" applyFill="1" applyBorder="1" applyAlignment="1">
      <alignment horizontal="center"/>
    </xf>
    <xf numFmtId="0" fontId="16" fillId="8" borderId="27" xfId="2011" applyFont="1" applyFill="1" applyBorder="1" applyAlignment="1">
      <alignment horizontal="center"/>
    </xf>
    <xf numFmtId="0" fontId="16" fillId="8" borderId="28" xfId="2011" applyFont="1" applyFill="1" applyBorder="1" applyAlignment="1">
      <alignment horizontal="center"/>
    </xf>
    <xf numFmtId="0" fontId="0" fillId="0" borderId="0" xfId="0" applyBorder="1"/>
    <xf numFmtId="0" fontId="16" fillId="0" borderId="29" xfId="2011" applyFont="1" applyFill="1" applyBorder="1" applyAlignment="1">
      <alignment horizontal="justify" vertical="center" wrapText="1"/>
    </xf>
    <xf numFmtId="0" fontId="16" fillId="0" borderId="0" xfId="2011" applyFont="1" applyFill="1" applyBorder="1" applyAlignment="1">
      <alignment horizontal="justify" vertical="center" wrapText="1"/>
    </xf>
    <xf numFmtId="0" fontId="16" fillId="0" borderId="30" xfId="2011" applyFont="1" applyFill="1" applyBorder="1" applyAlignment="1">
      <alignment horizontal="justify" vertical="center" wrapText="1"/>
    </xf>
    <xf numFmtId="0" fontId="16" fillId="0" borderId="0" xfId="2011" applyFont="1" applyFill="1" applyBorder="1" applyAlignment="1">
      <alignment vertical="top"/>
    </xf>
    <xf numFmtId="0" fontId="17" fillId="0" borderId="29" xfId="2011" applyFont="1" applyFill="1" applyBorder="1" applyAlignment="1">
      <alignment horizontal="left" vertical="top"/>
    </xf>
    <xf numFmtId="0" fontId="17" fillId="0" borderId="0" xfId="2011" applyFont="1" applyFill="1" applyBorder="1" applyAlignment="1">
      <alignment horizontal="left" vertical="top"/>
    </xf>
    <xf numFmtId="0" fontId="17" fillId="0" borderId="30" xfId="2011" applyFont="1" applyFill="1" applyBorder="1" applyAlignment="1">
      <alignment horizontal="left" vertical="top"/>
    </xf>
    <xf numFmtId="0" fontId="17" fillId="0" borderId="29" xfId="2011" applyFont="1" applyFill="1" applyBorder="1" applyAlignment="1">
      <alignment horizontal="left"/>
    </xf>
    <xf numFmtId="0" fontId="17" fillId="0" borderId="0" xfId="2011" applyFont="1" applyFill="1" applyBorder="1" applyAlignment="1">
      <alignment horizontal="left"/>
    </xf>
    <xf numFmtId="0" fontId="17" fillId="0" borderId="30" xfId="2011" applyFont="1" applyFill="1" applyBorder="1" applyAlignment="1">
      <alignment horizontal="left"/>
    </xf>
    <xf numFmtId="0" fontId="16" fillId="0" borderId="0" xfId="2011" applyFont="1" applyFill="1" applyBorder="1" applyAlignment="1">
      <alignment vertical="center" wrapText="1"/>
    </xf>
    <xf numFmtId="0" fontId="17" fillId="0" borderId="29" xfId="2011" applyFont="1" applyFill="1" applyBorder="1" applyAlignment="1">
      <alignment horizontal="left" vertical="center" wrapText="1"/>
    </xf>
    <xf numFmtId="0" fontId="17" fillId="0" borderId="0" xfId="2011" applyFont="1" applyFill="1" applyBorder="1" applyAlignment="1">
      <alignment horizontal="left" vertical="center" wrapText="1"/>
    </xf>
    <xf numFmtId="0" fontId="17" fillId="0" borderId="30" xfId="2011" applyFont="1" applyFill="1" applyBorder="1" applyAlignment="1">
      <alignment horizontal="left" vertical="center" wrapText="1"/>
    </xf>
    <xf numFmtId="0" fontId="16" fillId="0" borderId="31" xfId="2011" applyFont="1" applyFill="1" applyBorder="1" applyAlignment="1">
      <alignment horizontal="justify" vertical="center" wrapText="1"/>
    </xf>
    <xf numFmtId="0" fontId="16" fillId="0" borderId="32" xfId="2011" applyFont="1" applyFill="1" applyBorder="1" applyAlignment="1">
      <alignment horizontal="justify" vertical="center" wrapText="1"/>
    </xf>
    <xf numFmtId="0" fontId="16" fillId="0" borderId="33" xfId="2011" applyFont="1" applyFill="1" applyBorder="1" applyAlignment="1">
      <alignment horizontal="justify" vertical="center" wrapText="1"/>
    </xf>
    <xf numFmtId="0" fontId="17" fillId="0" borderId="0" xfId="0" applyFont="1" applyFill="1" applyBorder="1"/>
    <xf numFmtId="0" fontId="17" fillId="0" borderId="31" xfId="2011" applyFont="1" applyFill="1" applyBorder="1" applyAlignment="1">
      <alignment horizontal="left" vertical="center" wrapText="1"/>
    </xf>
    <xf numFmtId="0" fontId="17" fillId="0" borderId="32" xfId="2011" applyFont="1" applyFill="1" applyBorder="1" applyAlignment="1">
      <alignment horizontal="left" vertical="center" wrapText="1"/>
    </xf>
    <xf numFmtId="0" fontId="17" fillId="0" borderId="33" xfId="2011" applyFont="1" applyFill="1" applyBorder="1" applyAlignment="1">
      <alignment horizontal="left" vertical="center" wrapText="1"/>
    </xf>
    <xf numFmtId="0" fontId="17" fillId="0" borderId="0" xfId="0" applyFont="1" applyBorder="1"/>
    <xf numFmtId="0" fontId="17" fillId="0" borderId="0" xfId="2011" applyFont="1" applyBorder="1"/>
    <xf numFmtId="0" fontId="18" fillId="9" borderId="1" xfId="2011" applyFont="1" applyFill="1" applyBorder="1" applyAlignment="1">
      <alignment horizontal="center" vertical="center" wrapText="1"/>
    </xf>
    <xf numFmtId="0" fontId="19" fillId="8" borderId="1" xfId="2011" applyFont="1" applyFill="1" applyBorder="1" applyAlignment="1">
      <alignment horizontal="center" vertical="center" wrapText="1"/>
    </xf>
    <xf numFmtId="0" fontId="16" fillId="8" borderId="1" xfId="2011" applyFont="1" applyFill="1" applyBorder="1" applyAlignment="1">
      <alignment horizontal="center" vertical="center"/>
    </xf>
    <xf numFmtId="0" fontId="16" fillId="8" borderId="1" xfId="2011" applyFont="1" applyFill="1" applyBorder="1" applyAlignment="1">
      <alignment horizontal="center" vertical="center" wrapText="1"/>
    </xf>
    <xf numFmtId="0" fontId="16" fillId="8" borderId="1" xfId="2011" applyFont="1" applyFill="1" applyBorder="1" applyAlignment="1">
      <alignment horizontal="center"/>
    </xf>
    <xf numFmtId="0" fontId="16" fillId="8" borderId="1" xfId="2011" applyFont="1" applyFill="1" applyBorder="1" applyAlignment="1">
      <alignment horizontal="left"/>
    </xf>
    <xf numFmtId="0" fontId="20" fillId="0" borderId="1" xfId="2011" applyFont="1" applyBorder="1" applyAlignment="1">
      <alignment horizontal="center" vertical="center" wrapText="1"/>
    </xf>
    <xf numFmtId="0" fontId="20" fillId="0" borderId="1" xfId="2011" applyFont="1" applyFill="1" applyBorder="1" applyAlignment="1">
      <alignment horizontal="center" vertical="center" wrapText="1"/>
    </xf>
    <xf numFmtId="0" fontId="20" fillId="0" borderId="1" xfId="2011" applyFont="1" applyFill="1" applyBorder="1" applyAlignment="1">
      <alignment horizontal="left" vertical="center" wrapText="1"/>
    </xf>
    <xf numFmtId="189" fontId="20" fillId="0" borderId="1" xfId="2011" applyNumberFormat="1" applyFont="1" applyFill="1" applyBorder="1" applyAlignment="1">
      <alignment horizontal="center" vertical="center" wrapText="1"/>
    </xf>
    <xf numFmtId="189" fontId="20" fillId="0" borderId="1" xfId="2011" applyNumberFormat="1" applyFont="1" applyBorder="1" applyAlignment="1">
      <alignment horizontal="center" vertical="center" wrapText="1"/>
    </xf>
    <xf numFmtId="189" fontId="0" fillId="0" borderId="0" xfId="0" applyNumberFormat="1"/>
    <xf numFmtId="0" fontId="16" fillId="0" borderId="0" xfId="2011" applyFont="1" applyBorder="1" applyAlignment="1"/>
    <xf numFmtId="0" fontId="16" fillId="0" borderId="1" xfId="2011" applyFont="1" applyBorder="1" applyAlignment="1">
      <alignment horizontal="center"/>
    </xf>
    <xf numFmtId="189" fontId="19" fillId="0" borderId="1" xfId="2011" applyNumberFormat="1" applyFont="1" applyBorder="1" applyAlignment="1">
      <alignment horizontal="center" vertical="center" wrapText="1"/>
    </xf>
    <xf numFmtId="0" fontId="17" fillId="0" borderId="0" xfId="2011" applyFont="1" applyBorder="1" applyAlignment="1">
      <alignment horizontal="left" vertical="center"/>
    </xf>
    <xf numFmtId="0" fontId="17" fillId="0" borderId="0" xfId="0" applyFont="1"/>
    <xf numFmtId="0" fontId="21" fillId="0" borderId="0" xfId="0" applyFont="1" applyFill="1"/>
    <xf numFmtId="0" fontId="0" fillId="0" borderId="0" xfId="0" applyFill="1"/>
    <xf numFmtId="0" fontId="0" fillId="4" borderId="22" xfId="0" applyFill="1" applyBorder="1"/>
    <xf numFmtId="0" fontId="22" fillId="10" borderId="34" xfId="0" applyFont="1" applyFill="1" applyBorder="1" applyAlignment="1">
      <alignment horizontal="center" vertical="center" wrapText="1"/>
    </xf>
    <xf numFmtId="0" fontId="22" fillId="11" borderId="0" xfId="0" applyFont="1" applyFill="1" applyBorder="1" applyAlignment="1">
      <alignment horizontal="center" vertical="center" wrapText="1"/>
    </xf>
    <xf numFmtId="0" fontId="23" fillId="4" borderId="22" xfId="0" applyFont="1" applyFill="1" applyBorder="1" applyAlignment="1">
      <alignment horizontal="center" vertical="center"/>
    </xf>
    <xf numFmtId="0" fontId="23" fillId="4" borderId="34" xfId="0" applyFont="1" applyFill="1" applyBorder="1" applyAlignment="1">
      <alignment horizontal="center" vertical="center"/>
    </xf>
    <xf numFmtId="0" fontId="24" fillId="10" borderId="1" xfId="0" applyFont="1" applyFill="1" applyBorder="1" applyAlignment="1">
      <alignment horizontal="center" vertical="center" wrapText="1"/>
    </xf>
    <xf numFmtId="0" fontId="25" fillId="10" borderId="1" xfId="0" applyFont="1" applyFill="1" applyBorder="1" applyAlignment="1">
      <alignment horizontal="center" vertical="center" wrapText="1"/>
    </xf>
    <xf numFmtId="0" fontId="24" fillId="10" borderId="1" xfId="0" applyFont="1" applyFill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" xfId="2011" applyFont="1" applyBorder="1" applyAlignment="1">
      <alignment vertical="center" wrapText="1"/>
    </xf>
    <xf numFmtId="2" fontId="25" fillId="0" borderId="1" xfId="0" applyNumberFormat="1" applyFont="1" applyBorder="1" applyAlignment="1">
      <alignment horizontal="center" vertical="center" wrapText="1"/>
    </xf>
    <xf numFmtId="2" fontId="24" fillId="0" borderId="1" xfId="0" applyNumberFormat="1" applyFont="1" applyBorder="1" applyAlignment="1">
      <alignment horizontal="center" vertical="center" wrapText="1"/>
    </xf>
    <xf numFmtId="2" fontId="24" fillId="10" borderId="1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2" fontId="25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25" fillId="0" borderId="1" xfId="2011" applyFont="1" applyBorder="1" applyAlignment="1">
      <alignment vertical="center" wrapText="1"/>
    </xf>
    <xf numFmtId="0" fontId="24" fillId="12" borderId="1" xfId="0" applyFont="1" applyFill="1" applyBorder="1" applyAlignment="1">
      <alignment horizontal="center" vertical="center" wrapText="1"/>
    </xf>
    <xf numFmtId="0" fontId="25" fillId="12" borderId="1" xfId="0" applyFont="1" applyFill="1" applyBorder="1" applyAlignment="1">
      <alignment horizontal="center" vertical="center" wrapText="1"/>
    </xf>
    <xf numFmtId="0" fontId="24" fillId="12" borderId="1" xfId="0" applyFont="1" applyFill="1" applyBorder="1" applyAlignment="1">
      <alignment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191" fontId="25" fillId="13" borderId="1" xfId="0" applyNumberFormat="1" applyFont="1" applyFill="1" applyBorder="1" applyAlignment="1">
      <alignment horizontal="center" vertical="center" wrapText="1"/>
    </xf>
    <xf numFmtId="191" fontId="25" fillId="0" borderId="1" xfId="0" applyNumberFormat="1" applyFont="1" applyBorder="1" applyAlignment="1">
      <alignment horizontal="center" vertical="center" wrapText="1"/>
    </xf>
    <xf numFmtId="2" fontId="25" fillId="13" borderId="1" xfId="0" applyNumberFormat="1" applyFont="1" applyFill="1" applyBorder="1" applyAlignment="1">
      <alignment horizontal="center" vertical="center" wrapText="1"/>
    </xf>
    <xf numFmtId="0" fontId="22" fillId="10" borderId="35" xfId="0" applyFont="1" applyFill="1" applyBorder="1" applyAlignment="1">
      <alignment horizontal="center" vertical="center" wrapText="1"/>
    </xf>
    <xf numFmtId="0" fontId="23" fillId="4" borderId="35" xfId="0" applyFont="1" applyFill="1" applyBorder="1" applyAlignment="1">
      <alignment horizontal="center" vertical="center"/>
    </xf>
    <xf numFmtId="2" fontId="24" fillId="14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15" borderId="1" xfId="0" applyFont="1" applyFill="1" applyBorder="1" applyAlignment="1">
      <alignment horizontal="center" vertical="center"/>
    </xf>
    <xf numFmtId="0" fontId="24" fillId="12" borderId="1" xfId="0" applyFont="1" applyFill="1" applyBorder="1" applyAlignment="1">
      <alignment horizontal="left" vertical="center" wrapText="1"/>
    </xf>
    <xf numFmtId="2" fontId="24" fillId="15" borderId="1" xfId="0" applyNumberFormat="1" applyFont="1" applyFill="1" applyBorder="1" applyAlignment="1">
      <alignment horizontal="center" vertical="center"/>
    </xf>
    <xf numFmtId="2" fontId="24" fillId="14" borderId="1" xfId="0" applyNumberFormat="1" applyFont="1" applyFill="1" applyBorder="1" applyAlignment="1">
      <alignment horizontal="center" vertical="center" wrapText="1"/>
    </xf>
    <xf numFmtId="193" fontId="25" fillId="0" borderId="1" xfId="0" applyNumberFormat="1" applyFont="1" applyBorder="1" applyAlignment="1">
      <alignment horizontal="center" vertical="center" wrapText="1"/>
    </xf>
    <xf numFmtId="0" fontId="25" fillId="0" borderId="1" xfId="0" applyFont="1" applyBorder="1"/>
    <xf numFmtId="0" fontId="24" fillId="16" borderId="1" xfId="0" applyFont="1" applyFill="1" applyBorder="1" applyAlignment="1">
      <alignment horizontal="center" vertical="center" wrapText="1"/>
    </xf>
    <xf numFmtId="0" fontId="24" fillId="16" borderId="1" xfId="0" applyFont="1" applyFill="1" applyBorder="1" applyAlignment="1">
      <alignment horizontal="left" vertical="center" wrapText="1"/>
    </xf>
    <xf numFmtId="0" fontId="25" fillId="16" borderId="1" xfId="0" applyFont="1" applyFill="1" applyBorder="1" applyAlignment="1">
      <alignment horizontal="center" vertical="center" wrapText="1"/>
    </xf>
    <xf numFmtId="0" fontId="25" fillId="16" borderId="1" xfId="0" applyFont="1" applyFill="1" applyBorder="1" applyAlignment="1">
      <alignment horizontal="left" vertical="center" wrapText="1"/>
    </xf>
    <xf numFmtId="2" fontId="25" fillId="16" borderId="1" xfId="0" applyNumberFormat="1" applyFont="1" applyFill="1" applyBorder="1" applyAlignment="1">
      <alignment horizontal="center" vertical="center" wrapText="1"/>
    </xf>
    <xf numFmtId="2" fontId="24" fillId="16" borderId="1" xfId="0" applyNumberFormat="1" applyFont="1" applyFill="1" applyBorder="1" applyAlignment="1">
      <alignment horizontal="center" vertical="center" wrapText="1"/>
    </xf>
    <xf numFmtId="2" fontId="25" fillId="16" borderId="1" xfId="0" applyNumberFormat="1" applyFont="1" applyFill="1" applyBorder="1" applyAlignment="1">
      <alignment horizontal="center" vertical="center"/>
    </xf>
    <xf numFmtId="191" fontId="25" fillId="17" borderId="1" xfId="0" applyNumberFormat="1" applyFont="1" applyFill="1" applyBorder="1" applyAlignment="1">
      <alignment horizontal="center" vertical="center" wrapText="1"/>
    </xf>
    <xf numFmtId="191" fontId="25" fillId="16" borderId="1" xfId="0" applyNumberFormat="1" applyFont="1" applyFill="1" applyBorder="1" applyAlignment="1">
      <alignment horizontal="center" vertical="center" wrapText="1"/>
    </xf>
    <xf numFmtId="2" fontId="25" fillId="17" borderId="1" xfId="0" applyNumberFormat="1" applyFont="1" applyFill="1" applyBorder="1" applyAlignment="1">
      <alignment horizontal="center" vertical="center" wrapText="1"/>
    </xf>
    <xf numFmtId="0" fontId="24" fillId="18" borderId="1" xfId="0" applyFont="1" applyFill="1" applyBorder="1" applyAlignment="1">
      <alignment horizontal="center" vertical="center" wrapText="1"/>
    </xf>
    <xf numFmtId="0" fontId="25" fillId="18" borderId="1" xfId="0" applyFont="1" applyFill="1" applyBorder="1" applyAlignment="1">
      <alignment horizontal="center" vertical="center" wrapText="1"/>
    </xf>
    <xf numFmtId="0" fontId="24" fillId="18" borderId="1" xfId="0" applyFont="1" applyFill="1" applyBorder="1" applyAlignment="1">
      <alignment vertical="center" wrapText="1"/>
    </xf>
    <xf numFmtId="0" fontId="24" fillId="0" borderId="1" xfId="2011" applyFont="1" applyBorder="1" applyAlignment="1">
      <alignment horizontal="center" vertical="center"/>
    </xf>
    <xf numFmtId="0" fontId="24" fillId="2" borderId="1" xfId="2011" applyFont="1" applyFill="1" applyBorder="1" applyAlignment="1">
      <alignment horizontal="center" vertical="center" wrapText="1"/>
    </xf>
    <xf numFmtId="2" fontId="24" fillId="0" borderId="1" xfId="0" applyNumberFormat="1" applyFont="1" applyFill="1" applyBorder="1" applyAlignment="1">
      <alignment horizontal="center" vertical="center"/>
    </xf>
    <xf numFmtId="2" fontId="25" fillId="19" borderId="1" xfId="0" applyNumberFormat="1" applyFont="1" applyFill="1" applyBorder="1" applyAlignment="1">
      <alignment horizontal="center" vertical="center"/>
    </xf>
    <xf numFmtId="0" fontId="25" fillId="18" borderId="1" xfId="0" applyFont="1" applyFill="1" applyBorder="1" applyAlignment="1">
      <alignment vertical="center" wrapText="1"/>
    </xf>
    <xf numFmtId="0" fontId="14" fillId="0" borderId="0" xfId="0" applyFont="1"/>
    <xf numFmtId="0" fontId="26" fillId="2" borderId="0" xfId="2011" applyFont="1" applyFill="1" applyBorder="1" applyAlignment="1">
      <alignment horizontal="center" vertical="center" wrapText="1"/>
    </xf>
    <xf numFmtId="0" fontId="26" fillId="20" borderId="0" xfId="2011" applyFont="1" applyFill="1" applyBorder="1" applyAlignment="1">
      <alignment horizontal="center" vertical="center" wrapText="1"/>
    </xf>
    <xf numFmtId="0" fontId="27" fillId="21" borderId="0" xfId="2011" applyFont="1" applyFill="1" applyBorder="1" applyAlignment="1">
      <alignment horizontal="center" vertical="center"/>
    </xf>
    <xf numFmtId="0" fontId="1" fillId="2" borderId="0" xfId="2011" applyFont="1" applyFill="1" applyBorder="1" applyAlignment="1">
      <alignment vertical="center"/>
    </xf>
    <xf numFmtId="0" fontId="0" fillId="0" borderId="0" xfId="2011" applyFont="1" applyFill="1" applyBorder="1" applyAlignment="1">
      <alignment horizontal="center" vertical="center"/>
    </xf>
    <xf numFmtId="0" fontId="0" fillId="0" borderId="0" xfId="2011" applyFont="1" applyFill="1" applyBorder="1" applyAlignment="1">
      <alignment horizontal="left" vertical="center" wrapText="1"/>
    </xf>
    <xf numFmtId="4" fontId="0" fillId="0" borderId="0" xfId="2011" applyNumberFormat="1" applyFont="1" applyFill="1" applyBorder="1" applyAlignment="1">
      <alignment horizontal="center" vertical="center"/>
    </xf>
    <xf numFmtId="191" fontId="0" fillId="0" borderId="0" xfId="2011" applyNumberFormat="1" applyFont="1" applyFill="1" applyBorder="1" applyAlignment="1">
      <alignment horizontal="center" vertical="center"/>
    </xf>
    <xf numFmtId="2" fontId="0" fillId="0" borderId="0" xfId="2011" applyNumberFormat="1" applyFont="1" applyFill="1" applyBorder="1" applyAlignment="1">
      <alignment horizontal="center" vertical="center"/>
    </xf>
    <xf numFmtId="4" fontId="28" fillId="0" borderId="0" xfId="33" applyNumberFormat="1" applyFont="1" applyFill="1" applyBorder="1" applyAlignment="1" applyProtection="1">
      <alignment horizontal="center" vertical="center"/>
    </xf>
    <xf numFmtId="0" fontId="28" fillId="0" borderId="0" xfId="2011" applyFont="1" applyFill="1" applyBorder="1" applyAlignment="1">
      <alignment horizontal="center" vertical="center"/>
    </xf>
    <xf numFmtId="49" fontId="28" fillId="0" borderId="0" xfId="2011" applyNumberFormat="1" applyFont="1" applyFill="1" applyBorder="1" applyAlignment="1">
      <alignment horizontal="left" vertical="center"/>
    </xf>
    <xf numFmtId="0" fontId="0" fillId="0" borderId="0" xfId="2011" applyFont="1" applyBorder="1" applyAlignment="1">
      <alignment horizontal="center" vertical="center"/>
    </xf>
    <xf numFmtId="0" fontId="7" fillId="0" borderId="0" xfId="2011" applyFont="1" applyFill="1" applyBorder="1" applyAlignment="1">
      <alignment vertical="center"/>
    </xf>
    <xf numFmtId="0" fontId="29" fillId="0" borderId="0" xfId="2011" applyFont="1" applyFill="1" applyBorder="1" applyAlignment="1">
      <alignment horizontal="justify" vertical="center" wrapText="1"/>
    </xf>
    <xf numFmtId="0" fontId="29" fillId="0" borderId="30" xfId="2011" applyFont="1" applyFill="1" applyBorder="1" applyAlignment="1">
      <alignment vertical="center" wrapText="1"/>
    </xf>
    <xf numFmtId="2" fontId="29" fillId="22" borderId="5" xfId="2011" applyNumberFormat="1" applyFont="1" applyFill="1" applyBorder="1" applyAlignment="1">
      <alignment horizontal="center" vertical="center" wrapText="1"/>
    </xf>
    <xf numFmtId="2" fontId="29" fillId="0" borderId="20" xfId="2011" applyNumberFormat="1" applyFont="1" applyFill="1" applyBorder="1" applyAlignment="1">
      <alignment horizontal="center" vertical="center"/>
    </xf>
    <xf numFmtId="0" fontId="29" fillId="0" borderId="0" xfId="2011" applyFont="1" applyFill="1" applyBorder="1" applyAlignment="1">
      <alignment horizontal="left" vertical="center"/>
    </xf>
    <xf numFmtId="2" fontId="29" fillId="0" borderId="0" xfId="2011" applyNumberFormat="1" applyFont="1" applyFill="1" applyBorder="1" applyAlignment="1">
      <alignment horizontal="center" vertical="center" wrapText="1"/>
    </xf>
    <xf numFmtId="194" fontId="29" fillId="0" borderId="8" xfId="2011" applyNumberFormat="1" applyFont="1" applyFill="1" applyBorder="1" applyAlignment="1">
      <alignment horizontal="center" vertical="center"/>
    </xf>
    <xf numFmtId="194" fontId="29" fillId="0" borderId="36" xfId="2011" applyNumberFormat="1" applyFont="1" applyFill="1" applyBorder="1" applyAlignment="1">
      <alignment horizontal="center" vertical="center"/>
    </xf>
    <xf numFmtId="0" fontId="29" fillId="22" borderId="1" xfId="2011" applyFont="1" applyFill="1" applyBorder="1" applyAlignment="1">
      <alignment horizontal="center" vertical="center"/>
    </xf>
    <xf numFmtId="0" fontId="29" fillId="22" borderId="1" xfId="2011" applyFont="1" applyFill="1" applyBorder="1" applyAlignment="1">
      <alignment horizontal="center" vertical="center" wrapText="1"/>
    </xf>
    <xf numFmtId="4" fontId="29" fillId="22" borderId="1" xfId="2011" applyNumberFormat="1" applyFont="1" applyFill="1" applyBorder="1" applyAlignment="1">
      <alignment horizontal="center" vertical="center" wrapText="1"/>
    </xf>
    <xf numFmtId="191" fontId="29" fillId="22" borderId="1" xfId="2011" applyNumberFormat="1" applyFont="1" applyFill="1" applyBorder="1" applyAlignment="1">
      <alignment horizontal="center" vertical="center" wrapText="1"/>
    </xf>
    <xf numFmtId="0" fontId="29" fillId="22" borderId="1" xfId="2011" applyFont="1" applyFill="1" applyBorder="1" applyAlignment="1">
      <alignment horizontal="left" vertical="center" wrapText="1"/>
    </xf>
    <xf numFmtId="0" fontId="29" fillId="22" borderId="1" xfId="2011" applyFont="1" applyFill="1" applyBorder="1" applyAlignment="1">
      <alignment vertical="center" wrapText="1"/>
    </xf>
    <xf numFmtId="0" fontId="7" fillId="0" borderId="1" xfId="2011" applyFont="1" applyFill="1" applyBorder="1" applyAlignment="1">
      <alignment horizontal="center" vertical="center"/>
    </xf>
    <xf numFmtId="0" fontId="30" fillId="0" borderId="1" xfId="2011" applyFont="1" applyFill="1" applyBorder="1" applyAlignment="1">
      <alignment horizontal="center" vertical="center" wrapText="1"/>
    </xf>
    <xf numFmtId="0" fontId="7" fillId="0" borderId="1" xfId="2011" applyFont="1" applyFill="1" applyBorder="1" applyAlignment="1">
      <alignment horizontal="center" vertical="center" wrapText="1"/>
    </xf>
    <xf numFmtId="0" fontId="30" fillId="0" borderId="1" xfId="2011" applyFont="1" applyFill="1" applyBorder="1" applyAlignment="1">
      <alignment horizontal="left" vertical="center" wrapText="1"/>
    </xf>
    <xf numFmtId="4" fontId="7" fillId="0" borderId="1" xfId="2011" applyNumberFormat="1" applyFont="1" applyFill="1" applyBorder="1" applyAlignment="1">
      <alignment horizontal="center" vertical="center" wrapText="1"/>
    </xf>
    <xf numFmtId="191" fontId="7" fillId="0" borderId="1" xfId="2011" applyNumberFormat="1" applyFont="1" applyFill="1" applyBorder="1" applyAlignment="1">
      <alignment horizontal="center" vertical="center" wrapText="1"/>
    </xf>
    <xf numFmtId="191" fontId="29" fillId="0" borderId="1" xfId="2011" applyNumberFormat="1" applyFont="1" applyFill="1" applyBorder="1" applyAlignment="1">
      <alignment horizontal="center" vertical="center" wrapText="1"/>
    </xf>
    <xf numFmtId="0" fontId="7" fillId="0" borderId="1" xfId="2011" applyFont="1" applyFill="1" applyBorder="1" applyAlignment="1">
      <alignment vertical="center" wrapText="1"/>
    </xf>
    <xf numFmtId="189" fontId="7" fillId="0" borderId="1" xfId="2011" applyNumberFormat="1" applyFont="1" applyFill="1" applyBorder="1" applyAlignment="1">
      <alignment horizontal="center" vertical="center"/>
    </xf>
    <xf numFmtId="0" fontId="7" fillId="0" borderId="1" xfId="2011" applyFont="1" applyFill="1" applyBorder="1"/>
    <xf numFmtId="2" fontId="7" fillId="0" borderId="1" xfId="2011" applyNumberFormat="1" applyFont="1" applyFill="1" applyBorder="1" applyAlignment="1">
      <alignment horizontal="center" vertical="center" wrapText="1"/>
    </xf>
    <xf numFmtId="4" fontId="7" fillId="0" borderId="1" xfId="33" applyNumberFormat="1" applyFont="1" applyFill="1" applyBorder="1" applyAlignment="1" applyProtection="1">
      <alignment horizontal="center" vertical="center"/>
    </xf>
    <xf numFmtId="0" fontId="7" fillId="0" borderId="1" xfId="2011" applyFont="1" applyFill="1" applyBorder="1" applyAlignment="1">
      <alignment wrapText="1"/>
    </xf>
    <xf numFmtId="0" fontId="7" fillId="0" borderId="1" xfId="2011" applyFont="1" applyFill="1" applyBorder="1" applyAlignment="1">
      <alignment horizontal="left" vertical="center"/>
    </xf>
    <xf numFmtId="4" fontId="7" fillId="0" borderId="1" xfId="2011" applyNumberFormat="1" applyFont="1" applyFill="1" applyBorder="1" applyAlignment="1">
      <alignment horizontal="center" vertical="center"/>
    </xf>
    <xf numFmtId="0" fontId="7" fillId="0" borderId="0" xfId="2011" applyFont="1" applyFill="1" applyBorder="1" applyAlignment="1">
      <alignment horizontal="center" vertical="center"/>
    </xf>
    <xf numFmtId="0" fontId="30" fillId="0" borderId="0" xfId="2011" applyFont="1" applyFill="1" applyBorder="1" applyAlignment="1">
      <alignment horizontal="center" vertical="center" wrapText="1"/>
    </xf>
    <xf numFmtId="0" fontId="7" fillId="0" borderId="0" xfId="2011" applyFont="1" applyFill="1" applyBorder="1" applyAlignment="1">
      <alignment horizontal="left" vertical="center"/>
    </xf>
    <xf numFmtId="0" fontId="7" fillId="0" borderId="0" xfId="2011" applyFont="1" applyFill="1" applyBorder="1" applyAlignment="1">
      <alignment horizontal="center" vertical="center" wrapText="1"/>
    </xf>
    <xf numFmtId="4" fontId="7" fillId="0" borderId="0" xfId="2011" applyNumberFormat="1" applyFont="1" applyFill="1" applyBorder="1" applyAlignment="1">
      <alignment horizontal="center" vertical="center"/>
    </xf>
    <xf numFmtId="0" fontId="31" fillId="8" borderId="1" xfId="2011" applyFont="1" applyFill="1" applyBorder="1" applyAlignment="1">
      <alignment horizontal="center" vertical="center"/>
    </xf>
    <xf numFmtId="2" fontId="32" fillId="0" borderId="0" xfId="2011" applyNumberFormat="1" applyFont="1" applyFill="1" applyBorder="1" applyAlignment="1">
      <alignment horizontal="center" vertical="center" wrapText="1"/>
    </xf>
    <xf numFmtId="0" fontId="29" fillId="0" borderId="0" xfId="2011" applyFont="1" applyFill="1" applyBorder="1" applyAlignment="1">
      <alignment horizontal="left" vertical="center" wrapText="1"/>
    </xf>
    <xf numFmtId="0" fontId="8" fillId="0" borderId="0" xfId="2011" applyFont="1" applyFill="1" applyBorder="1" applyAlignment="1">
      <alignment horizontal="center" vertical="center" wrapText="1"/>
    </xf>
    <xf numFmtId="0" fontId="7" fillId="0" borderId="0" xfId="2011" applyFont="1" applyFill="1" applyBorder="1" applyAlignment="1">
      <alignment horizontal="left" vertical="center" wrapText="1"/>
    </xf>
    <xf numFmtId="191" fontId="7" fillId="0" borderId="0" xfId="2011" applyNumberFormat="1" applyFont="1" applyFill="1" applyBorder="1" applyAlignment="1">
      <alignment horizontal="left" vertical="center" wrapText="1"/>
    </xf>
    <xf numFmtId="191" fontId="7" fillId="0" borderId="0" xfId="2011" applyNumberFormat="1" applyFont="1" applyFill="1" applyBorder="1" applyAlignment="1">
      <alignment horizontal="center" vertical="center" wrapText="1"/>
    </xf>
    <xf numFmtId="191" fontId="7" fillId="0" borderId="0" xfId="2011" applyNumberFormat="1" applyFont="1" applyFill="1" applyBorder="1" applyAlignment="1">
      <alignment horizontal="center" vertical="center"/>
    </xf>
    <xf numFmtId="0" fontId="8" fillId="0" borderId="0" xfId="2011" applyFont="1" applyFill="1" applyBorder="1" applyAlignment="1">
      <alignment horizontal="center" vertical="center"/>
    </xf>
    <xf numFmtId="4" fontId="8" fillId="0" borderId="0" xfId="2011" applyNumberFormat="1" applyFont="1" applyFill="1" applyBorder="1" applyAlignment="1">
      <alignment horizontal="center" vertical="center"/>
    </xf>
    <xf numFmtId="191" fontId="8" fillId="0" borderId="0" xfId="2011" applyNumberFormat="1" applyFont="1" applyFill="1" applyBorder="1" applyAlignment="1">
      <alignment horizontal="center" vertical="center"/>
    </xf>
    <xf numFmtId="0" fontId="8" fillId="0" borderId="0" xfId="2011" applyFont="1" applyFill="1" applyBorder="1" applyAlignment="1">
      <alignment horizontal="left" vertical="center" wrapText="1"/>
    </xf>
    <xf numFmtId="0" fontId="1" fillId="0" borderId="0" xfId="2011" applyFont="1" applyFill="1" applyBorder="1" applyAlignment="1">
      <alignment horizontal="center" vertical="center"/>
    </xf>
    <xf numFmtId="0" fontId="33" fillId="0" borderId="0" xfId="2011" applyFont="1" applyFill="1" applyBorder="1" applyAlignment="1">
      <alignment horizontal="left" vertical="center" wrapText="1"/>
    </xf>
    <xf numFmtId="187" fontId="33" fillId="0" borderId="0" xfId="2011" applyNumberFormat="1" applyFont="1" applyFill="1" applyBorder="1" applyAlignment="1">
      <alignment horizontal="center" vertical="center"/>
    </xf>
    <xf numFmtId="4" fontId="1" fillId="0" borderId="0" xfId="2011" applyNumberFormat="1" applyFont="1" applyFill="1" applyBorder="1" applyAlignment="1">
      <alignment horizontal="center" vertical="center"/>
    </xf>
    <xf numFmtId="191" fontId="1" fillId="0" borderId="0" xfId="2011" applyNumberFormat="1" applyFont="1" applyFill="1" applyBorder="1" applyAlignment="1">
      <alignment horizontal="center" vertical="center"/>
    </xf>
    <xf numFmtId="0" fontId="34" fillId="0" borderId="0" xfId="1552" applyFont="1" applyFill="1" applyBorder="1" applyAlignment="1">
      <alignment horizontal="center"/>
    </xf>
    <xf numFmtId="0" fontId="35" fillId="0" borderId="0" xfId="2011" applyFont="1" applyFill="1" applyBorder="1" applyAlignment="1">
      <alignment horizontal="center" vertical="center"/>
    </xf>
    <xf numFmtId="0" fontId="34" fillId="0" borderId="0" xfId="1552" applyFont="1" applyFill="1" applyBorder="1" applyAlignment="1"/>
    <xf numFmtId="4" fontId="35" fillId="0" borderId="0" xfId="33" applyNumberFormat="1" applyFont="1" applyFill="1" applyBorder="1" applyAlignment="1" applyProtection="1">
      <alignment horizontal="center" vertical="center"/>
    </xf>
    <xf numFmtId="0" fontId="36" fillId="0" borderId="0" xfId="2011" applyFont="1" applyFill="1" applyBorder="1" applyAlignment="1">
      <alignment horizontal="center" vertical="center"/>
    </xf>
    <xf numFmtId="2" fontId="29" fillId="22" borderId="37" xfId="2011" applyNumberFormat="1" applyFont="1" applyFill="1" applyBorder="1" applyAlignment="1">
      <alignment horizontal="center" vertical="center" wrapText="1"/>
    </xf>
    <xf numFmtId="2" fontId="29" fillId="22" borderId="7" xfId="2011" applyNumberFormat="1" applyFont="1" applyFill="1" applyBorder="1" applyAlignment="1">
      <alignment horizontal="center" vertical="center" wrapText="1"/>
    </xf>
    <xf numFmtId="2" fontId="29" fillId="0" borderId="34" xfId="2011" applyNumberFormat="1" applyFont="1" applyFill="1" applyBorder="1" applyAlignment="1">
      <alignment horizontal="center" vertical="center"/>
    </xf>
    <xf numFmtId="2" fontId="29" fillId="0" borderId="21" xfId="2011" applyNumberFormat="1" applyFont="1" applyFill="1" applyBorder="1" applyAlignment="1">
      <alignment horizontal="center" vertical="center"/>
    </xf>
    <xf numFmtId="194" fontId="29" fillId="0" borderId="38" xfId="2011" applyNumberFormat="1" applyFont="1" applyFill="1" applyBorder="1" applyAlignment="1">
      <alignment horizontal="center" vertical="center"/>
    </xf>
    <xf numFmtId="194" fontId="29" fillId="0" borderId="10" xfId="2011" applyNumberFormat="1" applyFont="1" applyFill="1" applyBorder="1" applyAlignment="1">
      <alignment horizontal="center" vertical="center"/>
    </xf>
    <xf numFmtId="194" fontId="29" fillId="0" borderId="39" xfId="2011" applyNumberFormat="1" applyFont="1" applyFill="1" applyBorder="1" applyAlignment="1">
      <alignment horizontal="center" vertical="center"/>
    </xf>
    <xf numFmtId="4" fontId="34" fillId="0" borderId="0" xfId="2011" applyNumberFormat="1" applyFont="1" applyFill="1" applyBorder="1" applyAlignment="1">
      <alignment horizontal="center" vertical="center" wrapText="1"/>
    </xf>
    <xf numFmtId="0" fontId="34" fillId="0" borderId="0" xfId="2011" applyFont="1" applyFill="1" applyBorder="1" applyAlignment="1">
      <alignment horizontal="center" vertical="center" wrapText="1"/>
    </xf>
    <xf numFmtId="49" fontId="37" fillId="0" borderId="0" xfId="2011" applyNumberFormat="1" applyFont="1" applyFill="1" applyBorder="1" applyAlignment="1">
      <alignment horizontal="left" vertical="center" wrapText="1"/>
    </xf>
    <xf numFmtId="0" fontId="37" fillId="0" borderId="0" xfId="2011" applyFont="1" applyFill="1" applyBorder="1" applyAlignment="1">
      <alignment horizontal="center" vertical="center" wrapText="1"/>
    </xf>
    <xf numFmtId="192" fontId="29" fillId="22" borderId="1" xfId="2011" applyNumberFormat="1" applyFont="1" applyFill="1" applyBorder="1" applyAlignment="1">
      <alignment horizontal="center" vertical="center" wrapText="1"/>
    </xf>
    <xf numFmtId="191" fontId="30" fillId="0" borderId="1" xfId="2011" applyNumberFormat="1" applyFont="1" applyFill="1" applyBorder="1" applyAlignment="1">
      <alignment horizontal="center" vertical="center" wrapText="1"/>
    </xf>
    <xf numFmtId="192" fontId="7" fillId="0" borderId="1" xfId="2011" applyNumberFormat="1" applyFont="1" applyFill="1" applyBorder="1" applyAlignment="1">
      <alignment horizontal="center" vertical="center" wrapText="1"/>
    </xf>
    <xf numFmtId="4" fontId="38" fillId="0" borderId="0" xfId="2011" applyNumberFormat="1" applyFont="1" applyFill="1" applyBorder="1" applyAlignment="1">
      <alignment horizontal="center" vertical="center" wrapText="1"/>
    </xf>
    <xf numFmtId="4" fontId="34" fillId="0" borderId="0" xfId="2011" applyNumberFormat="1" applyFont="1" applyFill="1" applyBorder="1" applyAlignment="1">
      <alignment horizontal="center" vertical="center"/>
    </xf>
    <xf numFmtId="49" fontId="37" fillId="0" borderId="0" xfId="2011" applyNumberFormat="1" applyFont="1" applyFill="1" applyBorder="1" applyAlignment="1">
      <alignment horizontal="left" vertical="center"/>
    </xf>
    <xf numFmtId="0" fontId="37" fillId="0" borderId="0" xfId="2011" applyFont="1" applyFill="1" applyBorder="1" applyAlignment="1">
      <alignment horizontal="center" vertical="center"/>
    </xf>
    <xf numFmtId="49" fontId="28" fillId="0" borderId="0" xfId="2011" applyNumberFormat="1" applyFont="1" applyFill="1" applyBorder="1" applyAlignment="1">
      <alignment horizontal="center" vertical="center"/>
    </xf>
    <xf numFmtId="0" fontId="35" fillId="0" borderId="0" xfId="2011" applyFont="1" applyFill="1" applyBorder="1" applyAlignment="1">
      <alignment vertical="center"/>
    </xf>
    <xf numFmtId="0" fontId="39" fillId="0" borderId="0" xfId="2011" applyFont="1" applyFill="1" applyBorder="1" applyAlignment="1">
      <alignment vertical="center"/>
    </xf>
    <xf numFmtId="191" fontId="32" fillId="8" borderId="1" xfId="33" applyNumberFormat="1" applyFont="1" applyFill="1" applyBorder="1" applyAlignment="1" applyProtection="1">
      <alignment horizontal="center" vertical="center"/>
    </xf>
    <xf numFmtId="191" fontId="32" fillId="0" borderId="0" xfId="33" applyNumberFormat="1" applyFont="1" applyFill="1" applyBorder="1" applyAlignment="1" applyProtection="1">
      <alignment horizontal="center" vertical="center"/>
    </xf>
    <xf numFmtId="0" fontId="8" fillId="0" borderId="0" xfId="2011" applyFont="1" applyFill="1" applyBorder="1" applyAlignment="1">
      <alignment vertical="center" wrapText="1"/>
    </xf>
    <xf numFmtId="2" fontId="7" fillId="0" borderId="0" xfId="2011" applyNumberFormat="1" applyFont="1" applyFill="1" applyBorder="1" applyAlignment="1">
      <alignment horizontal="center" vertical="center"/>
    </xf>
    <xf numFmtId="2" fontId="8" fillId="0" borderId="0" xfId="2011" applyNumberFormat="1" applyFont="1" applyFill="1" applyBorder="1" applyAlignment="1">
      <alignment horizontal="center" vertical="center"/>
    </xf>
    <xf numFmtId="2" fontId="33" fillId="0" borderId="0" xfId="2011" applyNumberFormat="1" applyFont="1" applyFill="1" applyBorder="1" applyAlignment="1">
      <alignment horizontal="center" vertical="center"/>
    </xf>
    <xf numFmtId="0" fontId="26" fillId="0" borderId="0" xfId="2011" applyFont="1" applyFill="1" applyBorder="1" applyAlignment="1">
      <alignment horizontal="center" vertical="center" wrapText="1"/>
    </xf>
    <xf numFmtId="0" fontId="27" fillId="0" borderId="0" xfId="2011" applyFont="1" applyFill="1" applyBorder="1" applyAlignment="1">
      <alignment horizontal="center" vertical="center"/>
    </xf>
    <xf numFmtId="0" fontId="1" fillId="0" borderId="0" xfId="2011" applyFont="1" applyFill="1" applyBorder="1" applyAlignment="1">
      <alignment vertical="center"/>
    </xf>
    <xf numFmtId="0" fontId="26" fillId="0" borderId="0" xfId="2011" applyFont="1" applyAlignment="1">
      <alignment horizontal="center" vertical="center"/>
    </xf>
    <xf numFmtId="0" fontId="40" fillId="0" borderId="0" xfId="2011" applyFont="1" applyAlignment="1">
      <alignment horizontal="center" vertical="center"/>
    </xf>
    <xf numFmtId="0" fontId="40" fillId="0" borderId="0" xfId="2011" applyFont="1" applyAlignment="1">
      <alignment horizontal="left" vertical="center" wrapText="1"/>
    </xf>
    <xf numFmtId="2" fontId="40" fillId="0" borderId="0" xfId="2011" applyNumberFormat="1" applyFont="1" applyAlignment="1">
      <alignment horizontal="center" vertical="center"/>
    </xf>
    <xf numFmtId="178" fontId="40" fillId="0" borderId="0" xfId="33" applyFont="1" applyBorder="1" applyAlignment="1" applyProtection="1">
      <alignment horizontal="center" vertical="center"/>
    </xf>
    <xf numFmtId="0" fontId="26" fillId="0" borderId="0" xfId="2011" applyFont="1" applyAlignment="1">
      <alignment horizontal="left" vertical="center" wrapText="1"/>
    </xf>
    <xf numFmtId="0" fontId="26" fillId="0" borderId="2" xfId="2011" applyFont="1" applyBorder="1" applyAlignment="1">
      <alignment horizontal="center" vertical="center"/>
    </xf>
    <xf numFmtId="0" fontId="26" fillId="0" borderId="3" xfId="2011" applyFont="1" applyBorder="1" applyAlignment="1">
      <alignment horizontal="center" vertical="center" wrapText="1"/>
    </xf>
    <xf numFmtId="0" fontId="26" fillId="0" borderId="3" xfId="2011" applyFont="1" applyBorder="1" applyAlignment="1">
      <alignment horizontal="center" vertical="center"/>
    </xf>
    <xf numFmtId="2" fontId="26" fillId="0" borderId="3" xfId="2011" applyNumberFormat="1" applyFont="1" applyBorder="1" applyAlignment="1">
      <alignment horizontal="center" vertical="center"/>
    </xf>
    <xf numFmtId="178" fontId="26" fillId="0" borderId="4" xfId="33" applyFont="1" applyBorder="1" applyAlignment="1" applyProtection="1">
      <alignment horizontal="center" vertical="center"/>
    </xf>
    <xf numFmtId="0" fontId="40" fillId="0" borderId="20" xfId="2011" applyFont="1" applyBorder="1" applyAlignment="1">
      <alignment horizontal="center" vertical="center"/>
    </xf>
    <xf numFmtId="0" fontId="40" fillId="0" borderId="1" xfId="2011" applyFont="1" applyBorder="1" applyAlignment="1">
      <alignment horizontal="left" vertical="center" wrapText="1"/>
    </xf>
    <xf numFmtId="0" fontId="40" fillId="0" borderId="1" xfId="2011" applyFont="1" applyBorder="1" applyAlignment="1">
      <alignment horizontal="center" vertical="center"/>
    </xf>
    <xf numFmtId="2" fontId="40" fillId="0" borderId="1" xfId="2011" applyNumberFormat="1" applyFont="1" applyBorder="1" applyAlignment="1">
      <alignment horizontal="center" vertical="center"/>
    </xf>
    <xf numFmtId="178" fontId="40" fillId="0" borderId="21" xfId="33" applyFont="1" applyBorder="1" applyAlignment="1" applyProtection="1">
      <alignment horizontal="center" vertical="center"/>
    </xf>
    <xf numFmtId="2" fontId="26" fillId="0" borderId="11" xfId="2011" applyNumberFormat="1" applyFont="1" applyBorder="1" applyAlignment="1">
      <alignment horizontal="right" vertical="center"/>
    </xf>
    <xf numFmtId="178" fontId="26" fillId="0" borderId="13" xfId="33" applyFont="1" applyBorder="1" applyAlignment="1" applyProtection="1">
      <alignment horizontal="center" vertical="center"/>
    </xf>
    <xf numFmtId="0" fontId="26" fillId="0" borderId="5" xfId="2011" applyFont="1" applyBorder="1" applyAlignment="1">
      <alignment horizontal="center" vertical="center"/>
    </xf>
    <xf numFmtId="0" fontId="40" fillId="0" borderId="6" xfId="2011" applyFont="1" applyBorder="1" applyAlignment="1">
      <alignment horizontal="left" vertical="center" wrapText="1"/>
    </xf>
    <xf numFmtId="0" fontId="40" fillId="0" borderId="6" xfId="2011" applyFont="1" applyBorder="1" applyAlignment="1">
      <alignment horizontal="center" vertical="center"/>
    </xf>
    <xf numFmtId="2" fontId="40" fillId="0" borderId="6" xfId="2011" applyNumberFormat="1" applyFont="1" applyBorder="1" applyAlignment="1">
      <alignment horizontal="center" vertical="center"/>
    </xf>
    <xf numFmtId="178" fontId="40" fillId="0" borderId="7" xfId="33" applyFont="1" applyBorder="1" applyAlignment="1" applyProtection="1">
      <alignment horizontal="center" vertical="center"/>
    </xf>
    <xf numFmtId="0" fontId="26" fillId="0" borderId="20" xfId="2011" applyFont="1" applyBorder="1" applyAlignment="1">
      <alignment horizontal="center" vertical="center"/>
    </xf>
    <xf numFmtId="0" fontId="40" fillId="0" borderId="1" xfId="2011" applyFont="1" applyBorder="1" applyAlignment="1">
      <alignment horizontal="center" vertical="center" wrapText="1"/>
    </xf>
    <xf numFmtId="49" fontId="26" fillId="0" borderId="0" xfId="2011" applyNumberFormat="1" applyFont="1" applyAlignment="1">
      <alignment horizontal="left" vertical="center" wrapText="1"/>
    </xf>
    <xf numFmtId="0" fontId="26" fillId="0" borderId="1" xfId="2011" applyFont="1" applyBorder="1" applyAlignment="1">
      <alignment horizontal="left" vertical="center" wrapText="1"/>
    </xf>
    <xf numFmtId="0" fontId="26" fillId="0" borderId="1" xfId="2011" applyFont="1" applyBorder="1" applyAlignment="1">
      <alignment horizontal="center" vertical="center"/>
    </xf>
    <xf numFmtId="2" fontId="26" fillId="0" borderId="1" xfId="2011" applyNumberFormat="1" applyFont="1" applyBorder="1" applyAlignment="1">
      <alignment horizontal="center" vertical="center"/>
    </xf>
    <xf numFmtId="178" fontId="26" fillId="0" borderId="21" xfId="33" applyFont="1" applyBorder="1" applyAlignment="1" applyProtection="1">
      <alignment horizontal="center" vertical="center"/>
    </xf>
    <xf numFmtId="0" fontId="40" fillId="3" borderId="20" xfId="2011" applyFont="1" applyFill="1" applyBorder="1" applyAlignment="1">
      <alignment horizontal="center" vertical="center"/>
    </xf>
    <xf numFmtId="0" fontId="40" fillId="3" borderId="1" xfId="2011" applyFont="1" applyFill="1" applyBorder="1" applyAlignment="1">
      <alignment horizontal="left" vertical="center" wrapText="1"/>
    </xf>
    <xf numFmtId="0" fontId="40" fillId="3" borderId="1" xfId="2011" applyFont="1" applyFill="1" applyBorder="1" applyAlignment="1">
      <alignment horizontal="center" vertical="center"/>
    </xf>
    <xf numFmtId="2" fontId="40" fillId="3" borderId="1" xfId="2011" applyNumberFormat="1" applyFont="1" applyFill="1" applyBorder="1" applyAlignment="1">
      <alignment horizontal="center" vertical="center"/>
    </xf>
    <xf numFmtId="178" fontId="40" fillId="3" borderId="21" xfId="33" applyFont="1" applyFill="1" applyBorder="1" applyAlignment="1" applyProtection="1">
      <alignment horizontal="center" vertical="center"/>
    </xf>
    <xf numFmtId="178" fontId="26" fillId="0" borderId="0" xfId="2011" applyNumberFormat="1" applyFont="1" applyAlignment="1">
      <alignment horizontal="left" vertical="center" wrapText="1"/>
    </xf>
    <xf numFmtId="0" fontId="40" fillId="0" borderId="5" xfId="2011" applyFont="1" applyBorder="1" applyAlignment="1">
      <alignment horizontal="center" vertical="center"/>
    </xf>
    <xf numFmtId="0" fontId="26" fillId="0" borderId="6" xfId="2011" applyFont="1" applyBorder="1" applyAlignment="1">
      <alignment horizontal="left" vertical="center" wrapText="1"/>
    </xf>
    <xf numFmtId="49" fontId="26" fillId="0" borderId="0" xfId="2011" applyNumberFormat="1" applyFont="1" applyAlignment="1">
      <alignment horizontal="left" vertical="center"/>
    </xf>
    <xf numFmtId="2" fontId="26" fillId="0" borderId="23" xfId="2011" applyNumberFormat="1" applyFont="1" applyBorder="1" applyAlignment="1">
      <alignment horizontal="right" vertical="center"/>
    </xf>
    <xf numFmtId="178" fontId="26" fillId="0" borderId="25" xfId="33" applyFont="1" applyBorder="1" applyAlignment="1" applyProtection="1">
      <alignment horizontal="center" vertical="center"/>
    </xf>
    <xf numFmtId="2" fontId="26" fillId="0" borderId="29" xfId="2011" applyNumberFormat="1" applyFont="1" applyBorder="1" applyAlignment="1">
      <alignment horizontal="right" vertical="center"/>
    </xf>
    <xf numFmtId="178" fontId="26" fillId="0" borderId="30" xfId="33" applyFont="1" applyBorder="1" applyAlignment="1" applyProtection="1">
      <alignment horizontal="center" vertical="center"/>
    </xf>
    <xf numFmtId="2" fontId="26" fillId="0" borderId="31" xfId="2011" applyNumberFormat="1" applyFont="1" applyBorder="1" applyAlignment="1">
      <alignment horizontal="right" vertical="center"/>
    </xf>
    <xf numFmtId="178" fontId="26" fillId="0" borderId="33" xfId="33" applyFont="1" applyBorder="1" applyAlignment="1" applyProtection="1">
      <alignment horizontal="center" vertical="center"/>
    </xf>
    <xf numFmtId="0" fontId="40" fillId="0" borderId="5" xfId="2011" applyFont="1" applyBorder="1" applyAlignment="1">
      <alignment horizontal="left" vertical="center" wrapText="1"/>
    </xf>
    <xf numFmtId="0" fontId="40" fillId="0" borderId="7" xfId="2011" applyFont="1" applyBorder="1" applyAlignment="1">
      <alignment horizontal="center" vertical="center"/>
    </xf>
    <xf numFmtId="0" fontId="40" fillId="0" borderId="11" xfId="2011" applyFont="1" applyBorder="1" applyAlignment="1">
      <alignment horizontal="left" vertical="center" wrapText="1"/>
    </xf>
    <xf numFmtId="0" fontId="40" fillId="0" borderId="13" xfId="2011" applyFont="1" applyBorder="1" applyAlignment="1">
      <alignment horizontal="center" vertical="center"/>
    </xf>
  </cellXfs>
  <cellStyles count="2497">
    <cellStyle name="Normal" xfId="0" builtinId="0"/>
    <cellStyle name="Ênfase3 3" xfId="1"/>
    <cellStyle name="Incorreto 4" xfId="2"/>
    <cellStyle name="Comma [0]" xfId="3" builtinId="6"/>
    <cellStyle name="40% - Ênfase2 4 2" xfId="4"/>
    <cellStyle name="Separador de milhares 5 3 6" xfId="5"/>
    <cellStyle name="Comma" xfId="6" builtinId="3"/>
    <cellStyle name="20% - Ênfase5 2 3" xfId="7"/>
    <cellStyle name="Porcentagem" xfId="8" builtinId="5"/>
    <cellStyle name="40% - Ênfase 4" xfId="9" builtinId="43"/>
    <cellStyle name="40% - Ênfase1 2 2 3" xfId="10"/>
    <cellStyle name="60% - Ênfase1 5" xfId="11"/>
    <cellStyle name="Ênfase3 9 2" xfId="12"/>
    <cellStyle name="40% - Ênfase4 4" xfId="13"/>
    <cellStyle name="20% - Ênfase2 8" xfId="14"/>
    <cellStyle name="Entrada 13 2" xfId="15"/>
    <cellStyle name="20% - Ênfase2 5 3" xfId="16"/>
    <cellStyle name="Total 2 7" xfId="17"/>
    <cellStyle name="20% - Ênfase1 12 2" xfId="18"/>
    <cellStyle name="Título 6 2" xfId="19"/>
    <cellStyle name="Célula Vinculada" xfId="20" builtinId="24"/>
    <cellStyle name="Incorreto 2 2" xfId="21"/>
    <cellStyle name="Neutra 17 2" xfId="22"/>
    <cellStyle name="Célula de Verificação" xfId="23" builtinId="23"/>
    <cellStyle name="40% - Ênfase1 12" xfId="24"/>
    <cellStyle name="Moeda [0]" xfId="25" builtinId="7"/>
    <cellStyle name="60% - Ênfase3 6 2" xfId="26"/>
    <cellStyle name="Normal 2 2 2 7" xfId="27"/>
    <cellStyle name="Célula de Verificação 5" xfId="28"/>
    <cellStyle name="40% - Ênfase2 10 2" xfId="29"/>
    <cellStyle name="20% - Ênfase 3" xfId="30" builtinId="38"/>
    <cellStyle name="Célula Vinculada 3 2" xfId="31"/>
    <cellStyle name="20% - Ênfase6 1" xfId="32"/>
    <cellStyle name="Moeda" xfId="33" builtinId="4"/>
    <cellStyle name="60% - Ênfase2 3 2" xfId="34"/>
    <cellStyle name="20% - Ênfase4 14 2" xfId="35"/>
    <cellStyle name="Hyperlink seguido" xfId="36" builtinId="9"/>
    <cellStyle name="Hyperlink" xfId="37" builtinId="8"/>
    <cellStyle name="Moeda 3 2 2 3 2" xfId="38"/>
    <cellStyle name="Normal 7 2" xfId="39"/>
    <cellStyle name="Separador de milhares 3 4 3 2" xfId="40"/>
    <cellStyle name="40% - Ênfase 2" xfId="41" builtinId="35"/>
    <cellStyle name="Observação" xfId="42" builtinId="10"/>
    <cellStyle name="60% - Ênfase1 3" xfId="43"/>
    <cellStyle name="20% - Ênfase6 17 2" xfId="44"/>
    <cellStyle name="Separador de milhares 185 2" xfId="45"/>
    <cellStyle name="40% - Ênfase 6" xfId="46" builtinId="51"/>
    <cellStyle name="Título 1 9" xfId="47"/>
    <cellStyle name="Incorreto 13 2" xfId="48"/>
    <cellStyle name="Cálculo 2 2" xfId="49"/>
    <cellStyle name="Normal 2 2 2 4" xfId="50"/>
    <cellStyle name="60% - Ênfase1 7" xfId="51"/>
    <cellStyle name="Célula de Verificação 2" xfId="52"/>
    <cellStyle name="40% - Ênfase1 12 2" xfId="53"/>
    <cellStyle name="Cálculo 11 2" xfId="54"/>
    <cellStyle name="Texto de Aviso" xfId="55" builtinId="11"/>
    <cellStyle name="Bom 5" xfId="56"/>
    <cellStyle name="Título" xfId="57" builtinId="15"/>
    <cellStyle name="Texto Explicativo" xfId="58" builtinId="53"/>
    <cellStyle name="Ênfase 3" xfId="59" builtinId="37"/>
    <cellStyle name="Título 16 2" xfId="60"/>
    <cellStyle name="Título 1" xfId="61" builtinId="16"/>
    <cellStyle name="Normal 98" xfId="62"/>
    <cellStyle name="Título 2" xfId="63" builtinId="17"/>
    <cellStyle name="Normal 99" xfId="64"/>
    <cellStyle name="Ênfase 4" xfId="65" builtinId="41"/>
    <cellStyle name="Título 3" xfId="66" builtinId="18"/>
    <cellStyle name="Ênfase4 12 2" xfId="67"/>
    <cellStyle name="Ênfase 5" xfId="68" builtinId="45"/>
    <cellStyle name="40% - Ênfase2 16 2" xfId="69"/>
    <cellStyle name="Título 4" xfId="70" builtinId="19"/>
    <cellStyle name="20% - Ênfase1 10" xfId="71"/>
    <cellStyle name="60% - Ênfase5 3 2" xfId="72"/>
    <cellStyle name="Separador de milhares 10 12 2" xfId="73"/>
    <cellStyle name="40% - Ênfase3 7 2" xfId="74"/>
    <cellStyle name="Ênfase 6" xfId="75" builtinId="49"/>
    <cellStyle name="Entrada" xfId="76" builtinId="20"/>
    <cellStyle name="20% - Ênfase3 3 2 4" xfId="77"/>
    <cellStyle name="Porcentagem 4 2 4" xfId="78"/>
    <cellStyle name="20% - Ênfase3 4 5" xfId="79"/>
    <cellStyle name="20% - Ênfase6 7 2" xfId="80"/>
    <cellStyle name="Saída" xfId="81" builtinId="21"/>
    <cellStyle name="Cálculo" xfId="82" builtinId="22"/>
    <cellStyle name="Neutra 7 2" xfId="83"/>
    <cellStyle name="Total" xfId="84" builtinId="25"/>
    <cellStyle name="Normal 2 2 12" xfId="85"/>
    <cellStyle name="40% - Ênfase 1" xfId="86" builtinId="31"/>
    <cellStyle name="Bom" xfId="87" builtinId="26"/>
    <cellStyle name="Nota 2 11" xfId="88"/>
    <cellStyle name="Separador de milhares 22 3" xfId="89"/>
    <cellStyle name="40% - Ênfase3 9" xfId="90"/>
    <cellStyle name="Ruim" xfId="91" builtinId="27"/>
    <cellStyle name="60% - Ênfase5 5" xfId="92"/>
    <cellStyle name="Separador de milhares 10 14" xfId="93"/>
    <cellStyle name="20% - Ênfase3 9 2" xfId="94"/>
    <cellStyle name="Neutro" xfId="95" builtinId="28"/>
    <cellStyle name="20% - Ênfase5 12 2" xfId="96"/>
    <cellStyle name="40% - Ênfase5 5 2" xfId="97"/>
    <cellStyle name="20% - Ênfase 5" xfId="98" builtinId="46"/>
    <cellStyle name="Moeda 5 3 2" xfId="99"/>
    <cellStyle name="Separador de milhares 7 4 2" xfId="100"/>
    <cellStyle name="20% - Ênfase6 3" xfId="101"/>
    <cellStyle name="Ênfase 1" xfId="102" builtinId="29"/>
    <cellStyle name="Cabeçalho 2" xfId="103"/>
    <cellStyle name="Ênfase5 6 2" xfId="104"/>
    <cellStyle name="Separador de milhares 2 18 2" xfId="105"/>
    <cellStyle name="Separador de milhares 2 23 2" xfId="106"/>
    <cellStyle name="20% - Ênfase 1" xfId="107" builtinId="30"/>
    <cellStyle name="Ênfase6 10 2" xfId="108"/>
    <cellStyle name="Ênfase1 6 2" xfId="109"/>
    <cellStyle name="40% - Ênfase4 14 2" xfId="110"/>
    <cellStyle name="60% - Ênfase 1" xfId="111" builtinId="32"/>
    <cellStyle name="20% - Ênfase4 3 2" xfId="112"/>
    <cellStyle name="Normal 199" xfId="113"/>
    <cellStyle name="20% - Ênfase 6" xfId="114" builtinId="50"/>
    <cellStyle name="Título 1 5 2" xfId="115"/>
    <cellStyle name="60% - Ênfase1 3 2" xfId="116"/>
    <cellStyle name="Normal 3 5" xfId="117"/>
    <cellStyle name="20% - Ênfase6 4" xfId="118"/>
    <cellStyle name="Ênfase 2" xfId="119" builtinId="33"/>
    <cellStyle name="20% - Ênfase 2" xfId="120" builtinId="34"/>
    <cellStyle name="60% - Ênfase 2" xfId="121" builtinId="36"/>
    <cellStyle name="20% - Ênfase4 3 3" xfId="122"/>
    <cellStyle name="Ênfase2 10 2" xfId="123"/>
    <cellStyle name="Separador de milhares 3 4 3 3" xfId="124"/>
    <cellStyle name="40% - Ênfase 3" xfId="125" builtinId="39"/>
    <cellStyle name="60% - Ênfase1 4" xfId="126"/>
    <cellStyle name="40% - Ênfase1 2 2 2" xfId="127"/>
    <cellStyle name="60% - Ênfase 3" xfId="128" builtinId="40"/>
    <cellStyle name="20% - Ênfase4 3 4" xfId="129"/>
    <cellStyle name="20% - Ênfase 4" xfId="130" builtinId="42"/>
    <cellStyle name="Ênfase6 4 2" xfId="131"/>
    <cellStyle name="20% - Ênfase6 2" xfId="132"/>
    <cellStyle name="40% - Ênfase5 12 2" xfId="133"/>
    <cellStyle name="20% - Ênfase2 17 2" xfId="134"/>
    <cellStyle name="60% - Ênfase 4" xfId="135" builtinId="44"/>
    <cellStyle name="40% - Ênfase 5" xfId="136" builtinId="47"/>
    <cellStyle name="Ênfase2 5 2" xfId="137"/>
    <cellStyle name="60% - Ênfase 5" xfId="138" builtinId="48"/>
    <cellStyle name="60% - Ênfase 6" xfId="139" builtinId="52"/>
    <cellStyle name="Ênfase1 1" xfId="140"/>
    <cellStyle name="40% - Ênfase6 2 2 2" xfId="141"/>
    <cellStyle name="20% - Ênfase1 16 2" xfId="142"/>
    <cellStyle name="Entrada 17 2" xfId="143"/>
    <cellStyle name="20% - Ênfase6 8" xfId="144"/>
    <cellStyle name="40% - Ênfase4 5 3" xfId="145"/>
    <cellStyle name="Normal 3 9" xfId="146"/>
    <cellStyle name="Ênfase5 10 2" xfId="147"/>
    <cellStyle name="20% - Ênfase3 2 3" xfId="148"/>
    <cellStyle name="Porcentagem 3 3" xfId="149"/>
    <cellStyle name="Título 6" xfId="150"/>
    <cellStyle name="20% - Ênfase1 12" xfId="151"/>
    <cellStyle name="40% - Ênfase3 14 2" xfId="152"/>
    <cellStyle name="Título 7" xfId="153"/>
    <cellStyle name="20% - Ênfase1 13" xfId="154"/>
    <cellStyle name="20% - Ênfase6 9 2" xfId="155"/>
    <cellStyle name="20% - Ênfase3 2 4" xfId="156"/>
    <cellStyle name="Porcentagem 3 4" xfId="157"/>
    <cellStyle name="Título 5 2" xfId="158"/>
    <cellStyle name="20% - Ênfase1 11 2" xfId="159"/>
    <cellStyle name="20% - Ênfase3 2 2 2" xfId="160"/>
    <cellStyle name="Porcentagem 3 2 2" xfId="161"/>
    <cellStyle name="Entrada 12 2" xfId="162"/>
    <cellStyle name="20% - Ênfase1 8" xfId="163"/>
    <cellStyle name="20% - Ênfase2 4 3" xfId="164"/>
    <cellStyle name="40% - Ênfase3 4" xfId="165"/>
    <cellStyle name="Moeda 3" xfId="166"/>
    <cellStyle name="Cálculo 17 2" xfId="167"/>
    <cellStyle name="20% - Ênfase1 1" xfId="168"/>
    <cellStyle name="Título 8 2" xfId="169"/>
    <cellStyle name="20% - Ênfase1 14 2" xfId="170"/>
    <cellStyle name="Entrada 15 2" xfId="171"/>
    <cellStyle name="20% - Ênfase4 8" xfId="172"/>
    <cellStyle name="40% - Ênfase6 4" xfId="173"/>
    <cellStyle name="40% - Ênfase4 3 3" xfId="174"/>
    <cellStyle name="Célula Vinculada 17 2" xfId="175"/>
    <cellStyle name="12" xfId="176"/>
    <cellStyle name="40% - Ênfase2 5 3" xfId="177"/>
    <cellStyle name="12 1" xfId="178"/>
    <cellStyle name="Separador de milhares 2 2 5" xfId="179"/>
    <cellStyle name="20% - Ênfase2 3" xfId="180"/>
    <cellStyle name="Título 4 2" xfId="181"/>
    <cellStyle name="20% - Ênfase1 10 2" xfId="182"/>
    <cellStyle name="Entrada 11 2" xfId="183"/>
    <cellStyle name="20% - Ênfase2 3 3" xfId="184"/>
    <cellStyle name="40% - Ênfase2 4" xfId="185"/>
    <cellStyle name="Título 5" xfId="186"/>
    <cellStyle name="20% - Ênfase1 11" xfId="187"/>
    <cellStyle name="20% - Ênfase3 2 2" xfId="188"/>
    <cellStyle name="Porcentagem 3 2" xfId="189"/>
    <cellStyle name="Título 7 2" xfId="190"/>
    <cellStyle name="20% - Ênfase1 13 2" xfId="191"/>
    <cellStyle name="Entrada 14 2" xfId="192"/>
    <cellStyle name="20% - Ênfase3 8" xfId="193"/>
    <cellStyle name="20% - Ênfase5 11" xfId="194"/>
    <cellStyle name="40% - Ênfase5 4" xfId="195"/>
    <cellStyle name="40% - Ênfase4 2 3" xfId="196"/>
    <cellStyle name="Normal 2 16" xfId="197"/>
    <cellStyle name="Título 9 2" xfId="198"/>
    <cellStyle name="20% - Ênfase1 15 2" xfId="199"/>
    <cellStyle name="Entrada 16 2" xfId="200"/>
    <cellStyle name="20% - Ênfase5 8" xfId="201"/>
    <cellStyle name="40% - Ênfase4 4 3" xfId="202"/>
    <cellStyle name="Normal 2 9" xfId="203"/>
    <cellStyle name="20% - Ênfase1 17 2" xfId="204"/>
    <cellStyle name="Moeda 4" xfId="205"/>
    <cellStyle name="20% - Ênfase1 2" xfId="206"/>
    <cellStyle name="Moeda 4 2" xfId="207"/>
    <cellStyle name="20% - Ênfase1 2 2" xfId="208"/>
    <cellStyle name="60% - Ênfase4 7" xfId="209"/>
    <cellStyle name="40% - Ênfase1 15 2" xfId="210"/>
    <cellStyle name="20% - Ênfase1 2 2 2" xfId="211"/>
    <cellStyle name="60% - Ênfase4 8" xfId="212"/>
    <cellStyle name="20% - Ênfase1 2 2 3" xfId="213"/>
    <cellStyle name="20% - Ênfase1 2 2 4" xfId="214"/>
    <cellStyle name="Moeda 4 3" xfId="215"/>
    <cellStyle name="20% - Ênfase1 2 3" xfId="216"/>
    <cellStyle name="40% - Ênfase6 5 2" xfId="217"/>
    <cellStyle name="20% - Ênfase1 2 4" xfId="218"/>
    <cellStyle name="20% - Ênfase4 9 2" xfId="219"/>
    <cellStyle name="Moeda 5" xfId="220"/>
    <cellStyle name="20% - Ênfase1 3" xfId="221"/>
    <cellStyle name="Moeda 5 2" xfId="222"/>
    <cellStyle name="20% - Ênfase1 3 2" xfId="223"/>
    <cellStyle name="20% - Ênfase1 3 2 2" xfId="224"/>
    <cellStyle name="Separador de milhares 7 3 2" xfId="225"/>
    <cellStyle name="20% - Ênfase5 3" xfId="226"/>
    <cellStyle name="Título 1 4 2" xfId="227"/>
    <cellStyle name="20% - Ênfase1 3 2 3" xfId="228"/>
    <cellStyle name="60% - Ênfase1 2 2" xfId="229"/>
    <cellStyle name="Normal 2 5" xfId="230"/>
    <cellStyle name="20% - Ênfase5 4" xfId="231"/>
    <cellStyle name="20% - Ênfase1 3 2 4" xfId="232"/>
    <cellStyle name="20% - Ênfase5 5" xfId="233"/>
    <cellStyle name="Moeda 5 3" xfId="234"/>
    <cellStyle name="20% - Ênfase1 3 3" xfId="235"/>
    <cellStyle name="Moeda 5 4" xfId="236"/>
    <cellStyle name="20% - Ênfase1 3 4" xfId="237"/>
    <cellStyle name="40% - Ênfase6 6 2" xfId="238"/>
    <cellStyle name="Total 15 2" xfId="239"/>
    <cellStyle name="Moeda 6" xfId="240"/>
    <cellStyle name="20% - Ênfase1 4" xfId="241"/>
    <cellStyle name="Moeda 6 2" xfId="242"/>
    <cellStyle name="20% - Ênfase1 4 2" xfId="243"/>
    <cellStyle name="Moeda 6 3" xfId="244"/>
    <cellStyle name="20% - Ênfase1 4 3" xfId="245"/>
    <cellStyle name="Moeda 6 4" xfId="246"/>
    <cellStyle name="20% - Ênfase1 4 4" xfId="247"/>
    <cellStyle name="40% - Ênfase6 7 2" xfId="248"/>
    <cellStyle name="60% - Ênfase1 16 2" xfId="249"/>
    <cellStyle name="Moeda 6 5" xfId="250"/>
    <cellStyle name="20% - Ênfase1 4 5" xfId="251"/>
    <cellStyle name="Normal 3 3 2" xfId="252"/>
    <cellStyle name="20% - Ênfase6 2 2" xfId="253"/>
    <cellStyle name="Moeda 7" xfId="254"/>
    <cellStyle name="20% - Ênfase1 5" xfId="255"/>
    <cellStyle name="40% - Ênfase3 1" xfId="256"/>
    <cellStyle name="20% - Ênfase1 5 2" xfId="257"/>
    <cellStyle name="20% - Ênfase1 5 3" xfId="258"/>
    <cellStyle name="40% - Ênfase6 8 2" xfId="259"/>
    <cellStyle name="20% - Ênfase1 5 4" xfId="260"/>
    <cellStyle name="Moeda 8" xfId="261"/>
    <cellStyle name="20% - Ênfase1 6" xfId="262"/>
    <cellStyle name="40% - Ênfase2 9 2" xfId="263"/>
    <cellStyle name="60% - Ênfase4 5 2" xfId="264"/>
    <cellStyle name="40% - Ênfase3 2" xfId="265"/>
    <cellStyle name="20% - Ênfase1 6 2" xfId="266"/>
    <cellStyle name="40% - Ênfase3 2 2" xfId="267"/>
    <cellStyle name="20% - Ênfase1 7" xfId="268"/>
    <cellStyle name="20% - Ênfase2 4 2" xfId="269"/>
    <cellStyle name="40% - Ênfase3 3" xfId="270"/>
    <cellStyle name="Separador de milhares 2 2 6 2" xfId="271"/>
    <cellStyle name="20% - Ênfase1 7 2" xfId="272"/>
    <cellStyle name="40% - Ênfase3 3 2" xfId="273"/>
    <cellStyle name="20% - Ênfase1 8 2" xfId="274"/>
    <cellStyle name="40% - Ênfase3 4 2" xfId="275"/>
    <cellStyle name="Separador de milhares 10 6" xfId="276"/>
    <cellStyle name="Ênfase1 16 2" xfId="277"/>
    <cellStyle name="Título 1 10 2" xfId="278"/>
    <cellStyle name="60% - Ênfase5 12 2" xfId="279"/>
    <cellStyle name="20% - Ênfase3 2 2 3" xfId="280"/>
    <cellStyle name="20% - Ênfase1 9" xfId="281"/>
    <cellStyle name="60% - Ênfase5 1" xfId="282"/>
    <cellStyle name="20% - Ênfase2 4 4" xfId="283"/>
    <cellStyle name="Separador de milhares 10 10" xfId="284"/>
    <cellStyle name="40% - Ênfase3 5" xfId="285"/>
    <cellStyle name="20% - Ênfase1 9 2" xfId="286"/>
    <cellStyle name="Normal 11" xfId="287"/>
    <cellStyle name="Separador de milhares 10 10 2" xfId="288"/>
    <cellStyle name="40% - Ênfase3 5 2" xfId="289"/>
    <cellStyle name="20% - Ênfase2 1" xfId="290"/>
    <cellStyle name="20% - Ênfase5 2 2 2" xfId="291"/>
    <cellStyle name="Ênfase4 9 2" xfId="292"/>
    <cellStyle name="40% - Ênfase1 3 2 3" xfId="293"/>
    <cellStyle name="60% - Ênfase5 8 2" xfId="294"/>
    <cellStyle name="20% - Ênfase2 10" xfId="295"/>
    <cellStyle name="20% - Ênfase2 10 2" xfId="296"/>
    <cellStyle name="Normal 38" xfId="297"/>
    <cellStyle name="Normal 43" xfId="298"/>
    <cellStyle name="60% - Ênfase6 3" xfId="299"/>
    <cellStyle name="40% - Ênfase4 7" xfId="300"/>
    <cellStyle name="20% - Ênfase2 11" xfId="301"/>
    <cellStyle name="40% - Ênfase4 2 2 2" xfId="302"/>
    <cellStyle name="40% - Ênfase5 3 2" xfId="303"/>
    <cellStyle name="20% - Ênfase5 10 2" xfId="304"/>
    <cellStyle name="20% - Ênfase3 7 2" xfId="305"/>
    <cellStyle name="Porcentagem 8 2" xfId="306"/>
    <cellStyle name="20% - Ênfase2 11 2" xfId="307"/>
    <cellStyle name="40% - Ênfase5 3 2 2" xfId="308"/>
    <cellStyle name="Normal 88" xfId="309"/>
    <cellStyle name="Normal 93" xfId="310"/>
    <cellStyle name="40% - Ênfase5 7" xfId="311"/>
    <cellStyle name="Ênfase5 15 2" xfId="312"/>
    <cellStyle name="20% - Ênfase2 12" xfId="313"/>
    <cellStyle name="40% - Ênfase4 2 2 3" xfId="314"/>
    <cellStyle name="40% - Ênfase5 3 3" xfId="315"/>
    <cellStyle name="20% - Ênfase2 12 2" xfId="316"/>
    <cellStyle name="20% - Ênfase2 13" xfId="317"/>
    <cellStyle name="20% - Ênfase2 13 2" xfId="318"/>
    <cellStyle name="20% - Ênfase2 14 2" xfId="319"/>
    <cellStyle name="Normal 2 2 2 10" xfId="320"/>
    <cellStyle name="20% - Ênfase2 15 2" xfId="321"/>
    <cellStyle name="20% - Ênfase2 16 2" xfId="322"/>
    <cellStyle name="20% - Ênfase2 2" xfId="323"/>
    <cellStyle name="20% - Ênfase5 2 2 3" xfId="324"/>
    <cellStyle name="20% - Ênfase2 2 2" xfId="325"/>
    <cellStyle name="40% - Ênfase1 3" xfId="326"/>
    <cellStyle name="Separador de milhares 2 2 4 2" xfId="327"/>
    <cellStyle name="20% - Ênfase2 2 2 2" xfId="328"/>
    <cellStyle name="Nota 3 6" xfId="329"/>
    <cellStyle name="40% - Ênfase1 3 2" xfId="330"/>
    <cellStyle name="40% - Ênfase6 15 2" xfId="331"/>
    <cellStyle name="20% - Ênfase2 2 2 3" xfId="332"/>
    <cellStyle name="40% - Ênfase1 3 3" xfId="333"/>
    <cellStyle name="60% - Ênfase6 6 2" xfId="334"/>
    <cellStyle name="20% - Ênfase2 2 2 4" xfId="335"/>
    <cellStyle name="Entrada 10 2" xfId="336"/>
    <cellStyle name="20% - Ênfase2 2 3" xfId="337"/>
    <cellStyle name="40% - Ênfase1 4" xfId="338"/>
    <cellStyle name="60% - Ênfase3 1" xfId="339"/>
    <cellStyle name="20% - Ênfase2 2 4" xfId="340"/>
    <cellStyle name="20% - Ênfase5 9 2" xfId="341"/>
    <cellStyle name="40% - Ênfase1 5" xfId="342"/>
    <cellStyle name="20% - Ênfase2 3 2" xfId="343"/>
    <cellStyle name="40% - Ênfase2 3" xfId="344"/>
    <cellStyle name="Separador de milhares 2 2 5 2" xfId="345"/>
    <cellStyle name="20% - Ênfase2 3 2 2" xfId="346"/>
    <cellStyle name="Separador de milhares 27" xfId="347"/>
    <cellStyle name="Separador de milhares 32" xfId="348"/>
    <cellStyle name="40% - Ênfase2 3 2" xfId="349"/>
    <cellStyle name="Célula Vinculada 15 2" xfId="350"/>
    <cellStyle name="40% - Ênfase2 3 3" xfId="351"/>
    <cellStyle name="20% - Ênfase2 3 2 3" xfId="352"/>
    <cellStyle name="Separador de milhares 28" xfId="353"/>
    <cellStyle name="Separador de milhares 33" xfId="354"/>
    <cellStyle name="20% - Ênfase2 3 2 4" xfId="355"/>
    <cellStyle name="20% - Ênfase5 17 2" xfId="356"/>
    <cellStyle name="Separador de milhares 29" xfId="357"/>
    <cellStyle name="Separador de milhares 34" xfId="358"/>
    <cellStyle name="60% - Ênfase4 1" xfId="359"/>
    <cellStyle name="20% - Ênfase2 3 4" xfId="360"/>
    <cellStyle name="40% - Ênfase2 5" xfId="361"/>
    <cellStyle name="Total 16 2" xfId="362"/>
    <cellStyle name="20% - Ênfase2 4" xfId="363"/>
    <cellStyle name="Total 2 3" xfId="364"/>
    <cellStyle name="Separador de milhares 2 2 2 2 2" xfId="365"/>
    <cellStyle name="20% - Ênfase3 2 2 4" xfId="366"/>
    <cellStyle name="Normal 2_ORÇAMENTO ESTACIONAMENTO DE CAMINHÕES" xfId="367"/>
    <cellStyle name="Célula de Verificação 16 2" xfId="368"/>
    <cellStyle name="60% - Ênfase5 2" xfId="369"/>
    <cellStyle name="20% - Ênfase2 4 5" xfId="370"/>
    <cellStyle name="Normal 4 3 2" xfId="371"/>
    <cellStyle name="Separador de milhares 10 11" xfId="372"/>
    <cellStyle name="40% - Ênfase3 6" xfId="373"/>
    <cellStyle name="20% - Ênfase2 5" xfId="374"/>
    <cellStyle name="40% - Ênfase4 1" xfId="375"/>
    <cellStyle name="Separador de milhares 2 2 7" xfId="376"/>
    <cellStyle name="Total 2 6" xfId="377"/>
    <cellStyle name="20% - Ênfase2 5 2" xfId="378"/>
    <cellStyle name="20% - Ênfase2 7" xfId="379"/>
    <cellStyle name="Separador de milhares 2 2 7 2" xfId="380"/>
    <cellStyle name="40% - Ênfase4 3" xfId="381"/>
    <cellStyle name="Separador de milhares 2 2 9" xfId="382"/>
    <cellStyle name="Total 2 8" xfId="383"/>
    <cellStyle name="60% - Ênfase6 1" xfId="384"/>
    <cellStyle name="20% - Ênfase2 5 4" xfId="385"/>
    <cellStyle name="20% - Ênfase2 9" xfId="386"/>
    <cellStyle name="40% - Ênfase4 5" xfId="387"/>
    <cellStyle name="60% - Ênfase4 6 2" xfId="388"/>
    <cellStyle name="40% - Ênfase4 2" xfId="389"/>
    <cellStyle name="Separador de milhares 2 2 8" xfId="390"/>
    <cellStyle name="20% - Ênfase2 6" xfId="391"/>
    <cellStyle name="20% - Ênfase3 7" xfId="392"/>
    <cellStyle name="20% - Ênfase2 6 2" xfId="393"/>
    <cellStyle name="20% - Ênfase5 10" xfId="394"/>
    <cellStyle name="40% - Ênfase5 3" xfId="395"/>
    <cellStyle name="40% - Ênfase4 2 2" xfId="396"/>
    <cellStyle name="Normal 2 15" xfId="397"/>
    <cellStyle name="Separador de milhares 2 2 8 2" xfId="398"/>
    <cellStyle name="40% - Ênfase6 3" xfId="399"/>
    <cellStyle name="40% - Ênfase4 3 2" xfId="400"/>
    <cellStyle name="Separador de milhares 2 2 9 2" xfId="401"/>
    <cellStyle name="20% - Ênfase2 7 2" xfId="402"/>
    <cellStyle name="20% - Ênfase4 7" xfId="403"/>
    <cellStyle name="20% - Ênfase2 8 2" xfId="404"/>
    <cellStyle name="20% - Ênfase5 7" xfId="405"/>
    <cellStyle name="40% - Ênfase4 4 2" xfId="406"/>
    <cellStyle name="Normal 2 8" xfId="407"/>
    <cellStyle name="20% - Ênfase2 9 2" xfId="408"/>
    <cellStyle name="20% - Ênfase6 7" xfId="409"/>
    <cellStyle name="40% - Ênfase4 5 2" xfId="410"/>
    <cellStyle name="Normal 3 8" xfId="411"/>
    <cellStyle name="20% - Ênfase3 1" xfId="412"/>
    <cellStyle name="Porcentagem 2" xfId="413"/>
    <cellStyle name="Célula Vinculada 13 2" xfId="414"/>
    <cellStyle name="20% - Ênfase3 10" xfId="415"/>
    <cellStyle name="Separador de milhares 116" xfId="416"/>
    <cellStyle name="Separador de milhares 121" xfId="417"/>
    <cellStyle name="20% - Ênfase3 10 2" xfId="418"/>
    <cellStyle name="40% - Ênfase3 10" xfId="419"/>
    <cellStyle name="Separador de milhares 116 2" xfId="420"/>
    <cellStyle name="Separador de milhares 121 2" xfId="421"/>
    <cellStyle name="40% - Ênfase5 8 2" xfId="422"/>
    <cellStyle name="20% - Ênfase3 11" xfId="423"/>
    <cellStyle name="Separador de milhares 117" xfId="424"/>
    <cellStyle name="Separador de milhares 122" xfId="425"/>
    <cellStyle name="20% - Ênfase5 15 2" xfId="426"/>
    <cellStyle name="20% - Ênfase3 11 2" xfId="427"/>
    <cellStyle name="Separador de milhares 117 2" xfId="428"/>
    <cellStyle name="Separador de milhares 122 2" xfId="429"/>
    <cellStyle name="20% - Ênfase5 3 2" xfId="430"/>
    <cellStyle name="20% - Ênfase3 12" xfId="431"/>
    <cellStyle name="Separador de milhares 118" xfId="432"/>
    <cellStyle name="Separador de milhares 123" xfId="433"/>
    <cellStyle name="20% - Ênfase5 3 2 2" xfId="434"/>
    <cellStyle name="20% - Ênfase3 12 2" xfId="435"/>
    <cellStyle name="Separador de milhares 118 2" xfId="436"/>
    <cellStyle name="Separador de milhares 123 2" xfId="437"/>
    <cellStyle name="20% - Ênfase5 3 3" xfId="438"/>
    <cellStyle name="20% - Ênfase3 13" xfId="439"/>
    <cellStyle name="Separador de milhares 119" xfId="440"/>
    <cellStyle name="Separador de milhares 124" xfId="441"/>
    <cellStyle name="20% - Ênfase3 13 2" xfId="442"/>
    <cellStyle name="Separador de milhares 119 2" xfId="443"/>
    <cellStyle name="Separador de milhares 124 2" xfId="444"/>
    <cellStyle name="Bom 10 2" xfId="445"/>
    <cellStyle name="Separador de milhares 3 4 3" xfId="446"/>
    <cellStyle name="20% - Ênfase3 14 2" xfId="447"/>
    <cellStyle name="Separador de milhares 125 2" xfId="448"/>
    <cellStyle name="Separador de milhares 130 2" xfId="449"/>
    <cellStyle name="Bom 11 2" xfId="450"/>
    <cellStyle name="Nota 2 2 2 2" xfId="451"/>
    <cellStyle name="Separador de milhares 3 5 3" xfId="452"/>
    <cellStyle name="20% - Ênfase3 15 2" xfId="453"/>
    <cellStyle name="40% - Ênfase4 10" xfId="454"/>
    <cellStyle name="Separador de milhares 126 2" xfId="455"/>
    <cellStyle name="Separador de milhares 131 2" xfId="456"/>
    <cellStyle name="Bom 12 2" xfId="457"/>
    <cellStyle name="20% - Ênfase3 16 2" xfId="458"/>
    <cellStyle name="Separador de milhares 127 2" xfId="459"/>
    <cellStyle name="Separador de milhares 132 2" xfId="460"/>
    <cellStyle name="Bom 13 2" xfId="461"/>
    <cellStyle name="Nota 2 2 4 2" xfId="462"/>
    <cellStyle name="20% - Ênfase3 17 2" xfId="463"/>
    <cellStyle name="Separador de milhares 128 2" xfId="464"/>
    <cellStyle name="Separador de milhares 133 2" xfId="465"/>
    <cellStyle name="20% - Ênfase3 2" xfId="466"/>
    <cellStyle name="Porcentagem 3" xfId="467"/>
    <cellStyle name="20% - Ênfase3 3" xfId="468"/>
    <cellStyle name="Porcentagem 4" xfId="469"/>
    <cellStyle name="20% - Ênfase3 3 2" xfId="470"/>
    <cellStyle name="Porcentagem 4 2" xfId="471"/>
    <cellStyle name="Ênfase5 12 2" xfId="472"/>
    <cellStyle name="20% - Ênfase3 4 3" xfId="473"/>
    <cellStyle name="20% - Ênfase3 3 2 2" xfId="474"/>
    <cellStyle name="40% - Ênfase3 16 2" xfId="475"/>
    <cellStyle name="Porcentagem 4 2 2" xfId="476"/>
    <cellStyle name="20% - Ênfase3 3 2 3" xfId="477"/>
    <cellStyle name="Porcentagem 4 2 3" xfId="478"/>
    <cellStyle name="20% - Ênfase3 4 4" xfId="479"/>
    <cellStyle name="Ênfase5 11 2" xfId="480"/>
    <cellStyle name="20% - Ênfase3 3 3" xfId="481"/>
    <cellStyle name="Porcentagem 4 3" xfId="482"/>
    <cellStyle name="40% - Ênfase3 15 2" xfId="483"/>
    <cellStyle name="20% - Ênfase3 3 4" xfId="484"/>
    <cellStyle name="Porcentagem 4 4" xfId="485"/>
    <cellStyle name="Total 17 2" xfId="486"/>
    <cellStyle name="20% - Ênfase3 4" xfId="487"/>
    <cellStyle name="Porcentagem 5" xfId="488"/>
    <cellStyle name="20% - Ênfase3 4 2" xfId="489"/>
    <cellStyle name="Porcentagem 5 2" xfId="490"/>
    <cellStyle name="20% - Ênfase3 5" xfId="491"/>
    <cellStyle name="Porcentagem 6" xfId="492"/>
    <cellStyle name="40% - Ênfase5 1" xfId="493"/>
    <cellStyle name="Normal 2 13" xfId="494"/>
    <cellStyle name="20% - Ênfase3 5 2" xfId="495"/>
    <cellStyle name="Porcentagem 6 2" xfId="496"/>
    <cellStyle name="Ênfase5 13 2" xfId="497"/>
    <cellStyle name="20% - Ênfase3 5 3" xfId="498"/>
    <cellStyle name="40% - Ênfase3 17 2" xfId="499"/>
    <cellStyle name="20% - Ênfase3 5 4" xfId="500"/>
    <cellStyle name="40% - Ênfase5 2" xfId="501"/>
    <cellStyle name="60% - Ênfase4 7 2" xfId="502"/>
    <cellStyle name="Normal 2 14" xfId="503"/>
    <cellStyle name="20% - Ênfase3 6" xfId="504"/>
    <cellStyle name="Porcentagem 7" xfId="505"/>
    <cellStyle name="Nota 2 15" xfId="506"/>
    <cellStyle name="Nota 2 20" xfId="507"/>
    <cellStyle name="20% - Ênfase3 6 2" xfId="508"/>
    <cellStyle name="Porcentagem 7 2" xfId="509"/>
    <cellStyle name="Texto de Aviso 7" xfId="510"/>
    <cellStyle name="40% - Ênfase5 2 2" xfId="511"/>
    <cellStyle name="40% - Ênfase5 4 2" xfId="512"/>
    <cellStyle name="Porcentagem 9 2" xfId="513"/>
    <cellStyle name="20% - Ênfase3 8 2" xfId="514"/>
    <cellStyle name="20% - Ênfase5 11 2" xfId="515"/>
    <cellStyle name="Normal 2 17" xfId="516"/>
    <cellStyle name="40% - Ênfase5 5" xfId="517"/>
    <cellStyle name="20% - Ênfase5 12" xfId="518"/>
    <cellStyle name="20% - Ênfase3 9" xfId="519"/>
    <cellStyle name="20% - Ênfase4 1" xfId="520"/>
    <cellStyle name="40% - Ênfase3 2 2 4" xfId="521"/>
    <cellStyle name="20% - Ênfase4 10" xfId="522"/>
    <cellStyle name="Separador de milhares 2 2 3 2" xfId="523"/>
    <cellStyle name="60% - Ênfase4 2 3" xfId="524"/>
    <cellStyle name="Separador de milhares 3 2 6" xfId="525"/>
    <cellStyle name="20% - Ênfase4 10 2" xfId="526"/>
    <cellStyle name="20% - Ênfase4 11" xfId="527"/>
    <cellStyle name="20% - Ênfase4 11 2" xfId="528"/>
    <cellStyle name="20% - Ênfase5 8 2" xfId="529"/>
    <cellStyle name="20% - Ênfase4 12" xfId="530"/>
    <cellStyle name="60% - Ênfase2 1" xfId="531"/>
    <cellStyle name="20% - Ênfase4 12 2" xfId="532"/>
    <cellStyle name="20% - Ênfase4 13" xfId="533"/>
    <cellStyle name="60% - Ênfase2 2" xfId="534"/>
    <cellStyle name="Célula de Verificação 13 2" xfId="535"/>
    <cellStyle name="40% - Ênfase4 13" xfId="536"/>
    <cellStyle name="20% - Ênfase4 13 2" xfId="537"/>
    <cellStyle name="60% - Ênfase2 2 2" xfId="538"/>
    <cellStyle name="20% - Ênfase4 15 2" xfId="539"/>
    <cellStyle name="60% - Ênfase2 4 2" xfId="540"/>
    <cellStyle name="Neutra 3 2" xfId="541"/>
    <cellStyle name="20% - Ênfase6 2 2 3" xfId="542"/>
    <cellStyle name="Normal 3 3 2 3" xfId="543"/>
    <cellStyle name="Título 2 7 2" xfId="544"/>
    <cellStyle name="Ênfase4 5" xfId="545"/>
    <cellStyle name="20% - Ênfase4 16 2" xfId="546"/>
    <cellStyle name="60% - Ênfase2 5 2" xfId="547"/>
    <cellStyle name="Separador de milhares 114" xfId="548"/>
    <cellStyle name="Separador de milhares 109" xfId="549"/>
    <cellStyle name="20% - Ênfase4 17 2" xfId="550"/>
    <cellStyle name="60% - Ênfase2 6 2" xfId="551"/>
    <cellStyle name="40% - Ênfase5 10 2" xfId="552"/>
    <cellStyle name="20% - Ênfase4 2" xfId="553"/>
    <cellStyle name="20% - Ênfase6 11" xfId="554"/>
    <cellStyle name="Normal 3 21" xfId="555"/>
    <cellStyle name="Normal 3 16" xfId="556"/>
    <cellStyle name="20% - Ênfase4 2 2" xfId="557"/>
    <cellStyle name="Normal 204" xfId="558"/>
    <cellStyle name="Normal 154" xfId="559"/>
    <cellStyle name="Normal 149" xfId="560"/>
    <cellStyle name="20% - Ênfase6 11 2" xfId="561"/>
    <cellStyle name="Normal 2 2 4" xfId="562"/>
    <cellStyle name="20% - Ênfase4 2 2 2" xfId="563"/>
    <cellStyle name="Normal 2 2 5" xfId="564"/>
    <cellStyle name="20% - Ênfase4 2 2 3" xfId="565"/>
    <cellStyle name="Ênfase6 16 2" xfId="566"/>
    <cellStyle name="Normal 2 2 6" xfId="567"/>
    <cellStyle name="20% - Ênfase4 2 2 4" xfId="568"/>
    <cellStyle name="Ênfase3 3 2" xfId="569"/>
    <cellStyle name="Incorreto 4 2" xfId="570"/>
    <cellStyle name="20% - Ênfase6 12" xfId="571"/>
    <cellStyle name="Normal 3 22" xfId="572"/>
    <cellStyle name="Normal 3 17" xfId="573"/>
    <cellStyle name="20% - Ênfase4 2 3" xfId="574"/>
    <cellStyle name="Normal 205" xfId="575"/>
    <cellStyle name="Normal 160" xfId="576"/>
    <cellStyle name="Normal 155" xfId="577"/>
    <cellStyle name="20% - Ênfase6 13" xfId="578"/>
    <cellStyle name="Normal 3 23" xfId="579"/>
    <cellStyle name="Normal 3 18" xfId="580"/>
    <cellStyle name="20% - Ênfase4 2 4" xfId="581"/>
    <cellStyle name="Normal 206" xfId="582"/>
    <cellStyle name="Normal 161" xfId="583"/>
    <cellStyle name="Normal 156" xfId="584"/>
    <cellStyle name="20% - Ênfase4 3" xfId="585"/>
    <cellStyle name="Separador de milhares 7 2 2" xfId="586"/>
    <cellStyle name="20% - Ênfase4 3 2 2" xfId="587"/>
    <cellStyle name="20% - Ênfase4 3 2 3" xfId="588"/>
    <cellStyle name="60% - Ênfase2 13 2" xfId="589"/>
    <cellStyle name="20% - Ênfase4 3 2 4" xfId="590"/>
    <cellStyle name="Ênfase4 3 2" xfId="591"/>
    <cellStyle name="20% - Ênfase4 4" xfId="592"/>
    <cellStyle name="20% - Ênfase4 4 2" xfId="593"/>
    <cellStyle name="20% - Ênfase4 4 3" xfId="594"/>
    <cellStyle name="20% - Ênfase4 4 4" xfId="595"/>
    <cellStyle name="20% - Ênfase4 4 5" xfId="596"/>
    <cellStyle name="40% - Ênfase6 1" xfId="597"/>
    <cellStyle name="20% - Ênfase4 5" xfId="598"/>
    <cellStyle name="20% - Ênfase4 5 2" xfId="599"/>
    <cellStyle name="20% - Ênfase4 5 3" xfId="600"/>
    <cellStyle name="60% - Ênfase1 10 2" xfId="601"/>
    <cellStyle name="20% - Ênfase4 5 4" xfId="602"/>
    <cellStyle name="20% - Ênfase4 6" xfId="603"/>
    <cellStyle name="40% - Ênfase6 2" xfId="604"/>
    <cellStyle name="60% - Ênfase4 8 2" xfId="605"/>
    <cellStyle name="20% - Ênfase4 6 2" xfId="606"/>
    <cellStyle name="40% - Ênfase6 2 2" xfId="607"/>
    <cellStyle name="40% - Ênfase4 3 2 2" xfId="608"/>
    <cellStyle name="Entrada 1" xfId="609"/>
    <cellStyle name="40% - Ênfase6 3 2" xfId="610"/>
    <cellStyle name="Normal 4 16" xfId="611"/>
    <cellStyle name="20% - Ênfase4 7 2" xfId="612"/>
    <cellStyle name="Moeda 2 4" xfId="613"/>
    <cellStyle name="20% - Ênfase4 8 2" xfId="614"/>
    <cellStyle name="40% - Ênfase6 4 2" xfId="615"/>
    <cellStyle name="20% - Ênfase4 9" xfId="616"/>
    <cellStyle name="40% - Ênfase6 5" xfId="617"/>
    <cellStyle name="20% - Ênfase5 1" xfId="618"/>
    <cellStyle name="Normal 2 18" xfId="619"/>
    <cellStyle name="40% - Ênfase5 6" xfId="620"/>
    <cellStyle name="20% - Ênfase5 13" xfId="621"/>
    <cellStyle name="40% - Ênfase5 6 2" xfId="622"/>
    <cellStyle name="20% - Ênfase5 13 2" xfId="623"/>
    <cellStyle name="40% - Ênfase5 7 2" xfId="624"/>
    <cellStyle name="20% - Ênfase5 14 2" xfId="625"/>
    <cellStyle name="Separador de milhares 172" xfId="626"/>
    <cellStyle name="Separador de milhares 167" xfId="627"/>
    <cellStyle name="Saída 3" xfId="628"/>
    <cellStyle name="40% - Ênfase5 9 2" xfId="629"/>
    <cellStyle name="20% - Ênfase5 16 2" xfId="630"/>
    <cellStyle name="40% - Ênfase5 11 2" xfId="631"/>
    <cellStyle name="20% - Ênfase5 2" xfId="632"/>
    <cellStyle name="20% - Ênfase5 2 2" xfId="633"/>
    <cellStyle name="Separador de milhares 3 2 4" xfId="634"/>
    <cellStyle name="Título 3 11 2" xfId="635"/>
    <cellStyle name="Normal 2 2 2 14" xfId="636"/>
    <cellStyle name="Bom 4 2" xfId="637"/>
    <cellStyle name="Separador de milhares 21 2" xfId="638"/>
    <cellStyle name="Separador de milhares 16 2" xfId="639"/>
    <cellStyle name="Ênfase3 17 2" xfId="640"/>
    <cellStyle name="20% - Ênfase5 3 2 3" xfId="641"/>
    <cellStyle name="Separador de milhares 173" xfId="642"/>
    <cellStyle name="Separador de milhares 168" xfId="643"/>
    <cellStyle name="Saída 4" xfId="644"/>
    <cellStyle name="20% - Ênfase5 4 2" xfId="645"/>
    <cellStyle name="Separador de milhares 174" xfId="646"/>
    <cellStyle name="Separador de milhares 169" xfId="647"/>
    <cellStyle name="Saída 5" xfId="648"/>
    <cellStyle name="20% - Ênfase5 4 3" xfId="649"/>
    <cellStyle name="Separador de milhares 180" xfId="650"/>
    <cellStyle name="Separador de milhares 175" xfId="651"/>
    <cellStyle name="Saída 6" xfId="652"/>
    <cellStyle name="20% - Ênfase6 14 2" xfId="653"/>
    <cellStyle name="20% - Ênfase5 4 4" xfId="654"/>
    <cellStyle name="20% - Ênfase5 5 2" xfId="655"/>
    <cellStyle name="20% - Ênfase5 5 3" xfId="656"/>
    <cellStyle name="Célula de Verificação 10 2" xfId="657"/>
    <cellStyle name="20% - Ênfase5 6" xfId="658"/>
    <cellStyle name="Normal 2 7" xfId="659"/>
    <cellStyle name="60% - Ênfase4 9 2" xfId="660"/>
    <cellStyle name="20% - Ênfase5 6 2" xfId="661"/>
    <cellStyle name="20% - Ênfase5 7 2" xfId="662"/>
    <cellStyle name="60% - Ênfase1 1" xfId="663"/>
    <cellStyle name="40% - Ênfase4 4 4" xfId="664"/>
    <cellStyle name="20% - Ênfase5 9" xfId="665"/>
    <cellStyle name="Normal 3 20" xfId="666"/>
    <cellStyle name="Normal 3 15" xfId="667"/>
    <cellStyle name="40% - Ênfase4 7 2" xfId="668"/>
    <cellStyle name="Normal 203" xfId="669"/>
    <cellStyle name="Normal 153" xfId="670"/>
    <cellStyle name="Normal 148" xfId="671"/>
    <cellStyle name="20% - Ênfase6 10" xfId="672"/>
    <cellStyle name="60% - Ênfase6 3 2" xfId="673"/>
    <cellStyle name="20% - Ênfase6 10 2" xfId="674"/>
    <cellStyle name="20% - Ênfase6 12 2" xfId="675"/>
    <cellStyle name="Separador de milhares 130" xfId="676"/>
    <cellStyle name="Separador de milhares 125" xfId="677"/>
    <cellStyle name="20% - Ênfase6 13 2" xfId="678"/>
    <cellStyle name="20% - Ênfase6 15 2" xfId="679"/>
    <cellStyle name="20% - Ênfase6 16 2" xfId="680"/>
    <cellStyle name="40% - Ênfase2 3 2 3" xfId="681"/>
    <cellStyle name="20% - Ênfase6 2 2 2" xfId="682"/>
    <cellStyle name="Normal 3 3 2 2" xfId="683"/>
    <cellStyle name="Ênfase4 4" xfId="684"/>
    <cellStyle name="20% - Ênfase6 2 3" xfId="685"/>
    <cellStyle name="20% - Ênfase6 3 2" xfId="686"/>
    <cellStyle name="Normal 3 4 2" xfId="687"/>
    <cellStyle name="60% - Ênfase1 17 2" xfId="688"/>
    <cellStyle name="Separador de milhares 61 2 2" xfId="689"/>
    <cellStyle name="20% - Ênfase6 3 2 2" xfId="690"/>
    <cellStyle name="40% - Ênfase1 9 2" xfId="691"/>
    <cellStyle name="60% - Ênfase3 5 2" xfId="692"/>
    <cellStyle name="20% - Ênfase6 3 2 3" xfId="693"/>
    <cellStyle name="20% - Ênfase6 3 3" xfId="694"/>
    <cellStyle name="20% - Ênfase6 4 2" xfId="695"/>
    <cellStyle name="40% - Ênfase5 2 2 2" xfId="696"/>
    <cellStyle name="Texto de Aviso 7 2" xfId="697"/>
    <cellStyle name="20% - Ênfase6 4 3" xfId="698"/>
    <cellStyle name="40% - Ênfase5 2 2 3" xfId="699"/>
    <cellStyle name="20% - Ênfase6 4 4" xfId="700"/>
    <cellStyle name="Normal 3 6" xfId="701"/>
    <cellStyle name="40% - Ênfase6 10 2" xfId="702"/>
    <cellStyle name="20% - Ênfase6 5" xfId="703"/>
    <cellStyle name="20% - Ênfase6 5 2" xfId="704"/>
    <cellStyle name="20% - Ênfase6 5 3" xfId="705"/>
    <cellStyle name="20% - Ênfase6 6" xfId="706"/>
    <cellStyle name="Separador de milhares 10 9" xfId="707"/>
    <cellStyle name="40% - Ênfase3 4 5" xfId="708"/>
    <cellStyle name="20% - Ênfase6 6 2" xfId="709"/>
    <cellStyle name="Porcentagem 2 4" xfId="710"/>
    <cellStyle name="Nota 14" xfId="711"/>
    <cellStyle name="20% - Ênfase6 8 2" xfId="712"/>
    <cellStyle name="20% - Ênfase6 9" xfId="713"/>
    <cellStyle name="40% - Ênfase6 13" xfId="714"/>
    <cellStyle name="40% - Ênfase1 1" xfId="715"/>
    <cellStyle name="Separador de milhares 101 2" xfId="716"/>
    <cellStyle name="Nota 7 2" xfId="717"/>
    <cellStyle name="40% - Ênfase1 10" xfId="718"/>
    <cellStyle name="Separador de milhares 4 6 2" xfId="719"/>
    <cellStyle name="40% - Ênfase1 10 2" xfId="720"/>
    <cellStyle name="Total 1" xfId="721"/>
    <cellStyle name="40% - Ênfase1 11" xfId="722"/>
    <cellStyle name="Incorreto 10 2" xfId="723"/>
    <cellStyle name="40% - Ênfase1 11 2" xfId="724"/>
    <cellStyle name="Porcentagem 2 3 2 2" xfId="725"/>
    <cellStyle name="40% - Ênfase1 13" xfId="726"/>
    <cellStyle name="Célula de Verificação 7 2" xfId="727"/>
    <cellStyle name="40% - Ênfase1 13 2" xfId="728"/>
    <cellStyle name="60% - Ênfase2 7" xfId="729"/>
    <cellStyle name="40% - Ênfase2 11" xfId="730"/>
    <cellStyle name="Ênfase3 10 2" xfId="731"/>
    <cellStyle name="Cálculo 4 2" xfId="732"/>
    <cellStyle name="Incorreto 15 2" xfId="733"/>
    <cellStyle name="40% - Ênfase1 14 2" xfId="734"/>
    <cellStyle name="60% - Ênfase3 7" xfId="735"/>
    <cellStyle name="40% - Ênfase1 16 2" xfId="736"/>
    <cellStyle name="60% - Ênfase5 7" xfId="737"/>
    <cellStyle name="Nota 4 2 4" xfId="738"/>
    <cellStyle name="60% - Ênfase6 7" xfId="739"/>
    <cellStyle name="40% - Ênfase1 17 2" xfId="740"/>
    <cellStyle name="40% - Ênfase2 7 2" xfId="741"/>
    <cellStyle name="40% - Ênfase1 2" xfId="742"/>
    <cellStyle name="60% - Ênfase4 3 2" xfId="743"/>
    <cellStyle name="40% - Ênfase6 14 2" xfId="744"/>
    <cellStyle name="40% - Ênfase1 2 2" xfId="745"/>
    <cellStyle name="40% - Ênfase1 2 3" xfId="746"/>
    <cellStyle name="40% - Ênfase1 3 2 2" xfId="747"/>
    <cellStyle name="40% - Ênfase6 16 2" xfId="748"/>
    <cellStyle name="40% - Ênfase1 4 2" xfId="749"/>
    <cellStyle name="40% - Ênfase1 4 3" xfId="750"/>
    <cellStyle name="40% - Ênfase1 4 4" xfId="751"/>
    <cellStyle name="Nota 4 2 4 2" xfId="752"/>
    <cellStyle name="60% - Ênfase6 7 2" xfId="753"/>
    <cellStyle name="Normal 4 13" xfId="754"/>
    <cellStyle name="40% - Ênfase6 17 2" xfId="755"/>
    <cellStyle name="Célula Vinculada 8" xfId="756"/>
    <cellStyle name="40% - Ênfase1 5 2" xfId="757"/>
    <cellStyle name="Normal 4 14" xfId="758"/>
    <cellStyle name="40% - Ênfase1 5 3" xfId="759"/>
    <cellStyle name="Moeda 2 2" xfId="760"/>
    <cellStyle name="40% - Ênfase1 6" xfId="761"/>
    <cellStyle name="60% - Ênfase3 2" xfId="762"/>
    <cellStyle name="Célula de Verificação 14 2" xfId="763"/>
    <cellStyle name="40% - Ênfase1 6 2" xfId="764"/>
    <cellStyle name="Separador de milhares 2 45" xfId="765"/>
    <cellStyle name="60% - Ênfase3 2 2" xfId="766"/>
    <cellStyle name="40% - Ênfase1 7" xfId="767"/>
    <cellStyle name="60% - Ênfase3 3" xfId="768"/>
    <cellStyle name="40% - Ênfase1 7 2" xfId="769"/>
    <cellStyle name="60% - Ênfase3 3 2" xfId="770"/>
    <cellStyle name="40% - Ênfase1 8" xfId="771"/>
    <cellStyle name="60% - Ênfase3 4" xfId="772"/>
    <cellStyle name="40% - Ênfase1 8 2" xfId="773"/>
    <cellStyle name="60% - Ênfase3 4 2" xfId="774"/>
    <cellStyle name="40% - Ênfase1 9" xfId="775"/>
    <cellStyle name="60% - Ênfase3 5" xfId="776"/>
    <cellStyle name="40% - Ênfase2 1" xfId="777"/>
    <cellStyle name="Separador de milhares 111 2" xfId="778"/>
    <cellStyle name="Separador de milhares 106 2" xfId="779"/>
    <cellStyle name="Porcentagem 10 2" xfId="780"/>
    <cellStyle name="40% - Ênfase2 10" xfId="781"/>
    <cellStyle name="40% - Ênfase2 11 2" xfId="782"/>
    <cellStyle name="40% - Ênfase2 12" xfId="783"/>
    <cellStyle name="40% - Ênfase2 12 2" xfId="784"/>
    <cellStyle name="40% - Ênfase2 13" xfId="785"/>
    <cellStyle name="40% - Ênfase2 13 2" xfId="786"/>
    <cellStyle name="40% - Ênfase2 14 2" xfId="787"/>
    <cellStyle name="40% - Ênfase3 3 2 2" xfId="788"/>
    <cellStyle name="40% - Ênfase2 15 2" xfId="789"/>
    <cellStyle name="40% - Ênfase2 17 2" xfId="790"/>
    <cellStyle name="40% - Ênfase2 8 2" xfId="791"/>
    <cellStyle name="40% - Ênfase2 2" xfId="792"/>
    <cellStyle name="60% - Ênfase4 4 2" xfId="793"/>
    <cellStyle name="Separador de milhares 170" xfId="794"/>
    <cellStyle name="Separador de milhares 165" xfId="795"/>
    <cellStyle name="40% - Ênfase2 2 2" xfId="796"/>
    <cellStyle name="Saída 1" xfId="797"/>
    <cellStyle name="40% - Ênfase5 14 2" xfId="798"/>
    <cellStyle name="Separador de milhares 170 2" xfId="799"/>
    <cellStyle name="Separador de milhares 165 2" xfId="800"/>
    <cellStyle name="Normal 3 10" xfId="801"/>
    <cellStyle name="40% - Ênfase2 2 2 2" xfId="802"/>
    <cellStyle name="Normal 5 3" xfId="803"/>
    <cellStyle name="Normal 143" xfId="804"/>
    <cellStyle name="Normal 138" xfId="805"/>
    <cellStyle name="Normal 3 11" xfId="806"/>
    <cellStyle name="40% - Ênfase2 2 2 3" xfId="807"/>
    <cellStyle name="Separador de milhares 58 2" xfId="808"/>
    <cellStyle name="Separador de milhares 63 2" xfId="809"/>
    <cellStyle name="Normal 144" xfId="810"/>
    <cellStyle name="Normal 139" xfId="811"/>
    <cellStyle name="Separador de milhares 171" xfId="812"/>
    <cellStyle name="Separador de milhares 166" xfId="813"/>
    <cellStyle name="40% - Ênfase2 2 3" xfId="814"/>
    <cellStyle name="Saída 2" xfId="815"/>
    <cellStyle name="Célula Vinculada 14 2" xfId="816"/>
    <cellStyle name="40% - Ênfase2 3 2 2" xfId="817"/>
    <cellStyle name="40% - Ênfase2 4 3" xfId="818"/>
    <cellStyle name="Célula Vinculada 16 2" xfId="819"/>
    <cellStyle name="40% - Ênfase2 4 4" xfId="820"/>
    <cellStyle name="40% - Ênfase2 5 2" xfId="821"/>
    <cellStyle name="40% - Ênfase2 6" xfId="822"/>
    <cellStyle name="Normal 4 2 2" xfId="823"/>
    <cellStyle name="60% - Ênfase4 2" xfId="824"/>
    <cellStyle name="Célula de Verificação 15 2" xfId="825"/>
    <cellStyle name="40% - Ênfase3 2 2 3" xfId="826"/>
    <cellStyle name="60% - Ênfase4 11 2" xfId="827"/>
    <cellStyle name="40% - Ênfase2 6 2" xfId="828"/>
    <cellStyle name="60% - Ênfase4 2 2" xfId="829"/>
    <cellStyle name="40% - Ênfase2 7" xfId="830"/>
    <cellStyle name="60% - Ênfase4 3" xfId="831"/>
    <cellStyle name="40% - Ênfase2 8" xfId="832"/>
    <cellStyle name="60% - Ênfase4 4" xfId="833"/>
    <cellStyle name="40% - Ênfase2 9" xfId="834"/>
    <cellStyle name="60% - Ênfase4 5" xfId="835"/>
    <cellStyle name="40% - Ênfase3 3 4" xfId="836"/>
    <cellStyle name="Euro" xfId="837"/>
    <cellStyle name="40% - Ênfase3 10 2" xfId="838"/>
    <cellStyle name="Bom 2 2" xfId="839"/>
    <cellStyle name="Separador de milhares 14 2" xfId="840"/>
    <cellStyle name="40% - Ênfase3 11" xfId="841"/>
    <cellStyle name="Ênfase3 15 2" xfId="842"/>
    <cellStyle name="Cálculo 9 2" xfId="843"/>
    <cellStyle name="Separador de milhares 10 8" xfId="844"/>
    <cellStyle name="40% - Ênfase3 4 4" xfId="845"/>
    <cellStyle name="Separador de milhares 14 2 2" xfId="846"/>
    <cellStyle name="40% - Ênfase3 11 2" xfId="847"/>
    <cellStyle name="Separador de milhares 14 3" xfId="848"/>
    <cellStyle name="40% - Ênfase3 12" xfId="849"/>
    <cellStyle name="40% - Ênfase3 5 4" xfId="850"/>
    <cellStyle name="40% - Ênfase3 12 2" xfId="851"/>
    <cellStyle name="40% - Ênfase3 13" xfId="852"/>
    <cellStyle name="40% - Ênfase3 13 2" xfId="853"/>
    <cellStyle name="40% - Ênfase3 2 2 2" xfId="854"/>
    <cellStyle name="40% - Ênfase3 2 3" xfId="855"/>
    <cellStyle name="40% - Ênfase3 2 4" xfId="856"/>
    <cellStyle name="40% - Ênfase6 9 2" xfId="857"/>
    <cellStyle name="Porcentagem 2 1" xfId="858"/>
    <cellStyle name="Nota 11" xfId="859"/>
    <cellStyle name="40% - Ênfase3 6 2" xfId="860"/>
    <cellStyle name="Separador de milhares 10 11 2" xfId="861"/>
    <cellStyle name="60% - Ênfase5 2 2" xfId="862"/>
    <cellStyle name="Normal 61" xfId="863"/>
    <cellStyle name="Normal 56" xfId="864"/>
    <cellStyle name="40% - Ênfase3 3 2 3" xfId="865"/>
    <cellStyle name="40% - Ênfase3 3 2 4" xfId="866"/>
    <cellStyle name="40% - Ênfase3 3 3" xfId="867"/>
    <cellStyle name="Separador de milhares 10 7" xfId="868"/>
    <cellStyle name="40% - Ênfase3 4 3" xfId="869"/>
    <cellStyle name="40% - Ênfase3 5 3" xfId="870"/>
    <cellStyle name="40% - Ênfase3 7" xfId="871"/>
    <cellStyle name="Separador de milhares 10 12" xfId="872"/>
    <cellStyle name="60% - Ênfase5 3" xfId="873"/>
    <cellStyle name="40% - Ênfase3 8" xfId="874"/>
    <cellStyle name="Separador de milhares 10 13" xfId="875"/>
    <cellStyle name="60% - Ênfase5 4" xfId="876"/>
    <cellStyle name="40% - Ênfase3 8 2" xfId="877"/>
    <cellStyle name="Separador de milhares 10 13 2" xfId="878"/>
    <cellStyle name="60% - Ênfase5 4 2" xfId="879"/>
    <cellStyle name="40% - Ênfase3 9 2" xfId="880"/>
    <cellStyle name="Separador de milhares 10 14 2" xfId="881"/>
    <cellStyle name="60% - Ênfase5 5 2" xfId="882"/>
    <cellStyle name="40% - Ênfase4 10 2" xfId="883"/>
    <cellStyle name="Separador de milhares 24 2" xfId="884"/>
    <cellStyle name="Separador de milhares 19 2" xfId="885"/>
    <cellStyle name="40% - Ênfase4 11" xfId="886"/>
    <cellStyle name="Separador de milhares 3 5 4" xfId="887"/>
    <cellStyle name="Título 3 14 2" xfId="888"/>
    <cellStyle name="Bom 7 2" xfId="889"/>
    <cellStyle name="Separador de milhares 19 2 2" xfId="890"/>
    <cellStyle name="40% - Ênfase4 11 2" xfId="891"/>
    <cellStyle name="Separador de milhares 19 3" xfId="892"/>
    <cellStyle name="40% - Ênfase4 12" xfId="893"/>
    <cellStyle name="40% - Ênfase4 12 2" xfId="894"/>
    <cellStyle name="40% - Ênfase4 13 2" xfId="895"/>
    <cellStyle name="40% - Ênfase4 15 2" xfId="896"/>
    <cellStyle name="Normal 140" xfId="897"/>
    <cellStyle name="Normal 135" xfId="898"/>
    <cellStyle name="40% - Ênfase4 16 2" xfId="899"/>
    <cellStyle name="Normal 190" xfId="900"/>
    <cellStyle name="Normal 185" xfId="901"/>
    <cellStyle name="40% - Ênfase4 17 2" xfId="902"/>
    <cellStyle name="Normal 4 17" xfId="903"/>
    <cellStyle name="60% - Ênfase1 12 2" xfId="904"/>
    <cellStyle name="40% - Ênfase4 3 2 3" xfId="905"/>
    <cellStyle name="Entrada 2" xfId="906"/>
    <cellStyle name="40% - Ênfase6 3 3" xfId="907"/>
    <cellStyle name="40% - Ênfase4 6" xfId="908"/>
    <cellStyle name="Separador de milhares 7 5 2 2" xfId="909"/>
    <cellStyle name="60% - Ênfase6 2" xfId="910"/>
    <cellStyle name="Célula de Verificação 17 2" xfId="911"/>
    <cellStyle name="Total 2 9" xfId="912"/>
    <cellStyle name="Normal 4 8" xfId="913"/>
    <cellStyle name="Normal 103" xfId="914"/>
    <cellStyle name="40% - Ênfase4 6 2" xfId="915"/>
    <cellStyle name="60% - Ênfase6 2 2" xfId="916"/>
    <cellStyle name="40% - Ênfase4 8" xfId="917"/>
    <cellStyle name="60% - Ênfase6 4" xfId="918"/>
    <cellStyle name="Normal 198" xfId="919"/>
    <cellStyle name="40% - Ênfase4 8 2" xfId="920"/>
    <cellStyle name="60% - Ênfase6 4 2" xfId="921"/>
    <cellStyle name="40% - Ênfase4 9" xfId="922"/>
    <cellStyle name="Nota 4 2 2" xfId="923"/>
    <cellStyle name="60% - Ênfase6 5" xfId="924"/>
    <cellStyle name="Separador de milhares 4 3 2 2" xfId="925"/>
    <cellStyle name="40% - Ênfase4 9 2" xfId="926"/>
    <cellStyle name="Nota 4 2 2 2" xfId="927"/>
    <cellStyle name="60% - Ênfase6 5 2" xfId="928"/>
    <cellStyle name="Nota 2 8" xfId="929"/>
    <cellStyle name="Separador de milhares 141 2" xfId="930"/>
    <cellStyle name="Separador de milhares 136 2" xfId="931"/>
    <cellStyle name="40% - Ênfase5 10" xfId="932"/>
    <cellStyle name="Separador de milhares 161" xfId="933"/>
    <cellStyle name="Separador de milhares 156" xfId="934"/>
    <cellStyle name="Bom 16 2" xfId="935"/>
    <cellStyle name="Separador de milhares 34 2" xfId="936"/>
    <cellStyle name="Separador de milhares 29 2" xfId="937"/>
    <cellStyle name="40% - Ênfase5 11" xfId="938"/>
    <cellStyle name="40% - Ênfase5 12" xfId="939"/>
    <cellStyle name="40% - Ênfase5 13" xfId="940"/>
    <cellStyle name="Separador de milhares 164" xfId="941"/>
    <cellStyle name="Separador de milhares 159" xfId="942"/>
    <cellStyle name="60% - Ênfase2 7 2" xfId="943"/>
    <cellStyle name="40% - Ênfase5 13 2" xfId="944"/>
    <cellStyle name="40% - Ênfase5 15 2" xfId="945"/>
    <cellStyle name="Nota 2 3" xfId="946"/>
    <cellStyle name="40% - Ênfase5 16 2" xfId="947"/>
    <cellStyle name="Nota 3 3" xfId="948"/>
    <cellStyle name="Separador de milhares 4 2 3" xfId="949"/>
    <cellStyle name="40% - Ênfase5 17 2" xfId="950"/>
    <cellStyle name="40% - Ênfase5 2 3" xfId="951"/>
    <cellStyle name="Texto de Aviso 8" xfId="952"/>
    <cellStyle name="Nota 2 21" xfId="953"/>
    <cellStyle name="Nota 2 16" xfId="954"/>
    <cellStyle name="Ênfase5 14 2" xfId="955"/>
    <cellStyle name="40% - Ênfase5 8" xfId="956"/>
    <cellStyle name="60% - Ênfase6 12 2" xfId="957"/>
    <cellStyle name="Título 2 10 2" xfId="958"/>
    <cellStyle name="Normal 94" xfId="959"/>
    <cellStyle name="Normal 89" xfId="960"/>
    <cellStyle name="40% - Ênfase5 3 2 3" xfId="961"/>
    <cellStyle name="Ênfase2 16 2" xfId="962"/>
    <cellStyle name="40% - Ênfase5 4 3" xfId="963"/>
    <cellStyle name="Ênfase5 16 2" xfId="964"/>
    <cellStyle name="40% - Ênfase5 4 4" xfId="965"/>
    <cellStyle name="40% - Ênfase5 5 3" xfId="966"/>
    <cellStyle name="Ênfase5 17 2" xfId="967"/>
    <cellStyle name="40% - Ênfase5 9" xfId="968"/>
    <cellStyle name="Cabeçalho 1" xfId="969"/>
    <cellStyle name="Separador de milhares 151 2" xfId="970"/>
    <cellStyle name="Separador de milhares 146 2" xfId="971"/>
    <cellStyle name="40% - Ênfase6 10" xfId="972"/>
    <cellStyle name="40% - Ênfase6 11" xfId="973"/>
    <cellStyle name="Separador de milhares 39 2" xfId="974"/>
    <cellStyle name="Separador de milhares 44 2" xfId="975"/>
    <cellStyle name="Normal 4 6" xfId="976"/>
    <cellStyle name="Normal 101" xfId="977"/>
    <cellStyle name="40% - Ênfase6 11 2" xfId="978"/>
    <cellStyle name="40% - Ênfase6 12" xfId="979"/>
    <cellStyle name="Normal 3 13" xfId="980"/>
    <cellStyle name="40% - Ênfase6 12 2" xfId="981"/>
    <cellStyle name="Normal 201" xfId="982"/>
    <cellStyle name="Normal 151" xfId="983"/>
    <cellStyle name="Normal 146" xfId="984"/>
    <cellStyle name="Normal 196" xfId="985"/>
    <cellStyle name="40% - Ênfase6 13 2" xfId="986"/>
    <cellStyle name="40% - Ênfase6 2 2 3" xfId="987"/>
    <cellStyle name="Ênfase1 2" xfId="988"/>
    <cellStyle name="40% - Ênfase6 2 3" xfId="989"/>
    <cellStyle name="60% - Ênfase1 11 2" xfId="990"/>
    <cellStyle name="Nota 2 2 4" xfId="991"/>
    <cellStyle name="40% - Ênfase6 3 2 2" xfId="992"/>
    <cellStyle name="Separador de milhares 133" xfId="993"/>
    <cellStyle name="Separador de milhares 128" xfId="994"/>
    <cellStyle name="Moeda 2 4 2" xfId="995"/>
    <cellStyle name="Nota 2 2 5" xfId="996"/>
    <cellStyle name="40% - Ênfase6 3 2 3" xfId="997"/>
    <cellStyle name="Separador de milhares 134" xfId="998"/>
    <cellStyle name="Separador de milhares 129" xfId="999"/>
    <cellStyle name="Moeda 2 4 3" xfId="1000"/>
    <cellStyle name="40% - Ênfase6 4 3" xfId="1001"/>
    <cellStyle name="60% - Ênfase1 13 2" xfId="1002"/>
    <cellStyle name="40% - Ênfase6 4 4" xfId="1003"/>
    <cellStyle name="40% - Ênfase6 5 3" xfId="1004"/>
    <cellStyle name="60% - Ênfase1 14 2" xfId="1005"/>
    <cellStyle name="40% - Ênfase6 6" xfId="1006"/>
    <cellStyle name="40% - Ênfase6 7" xfId="1007"/>
    <cellStyle name="40% - Ênfase6 8" xfId="1008"/>
    <cellStyle name="40% - Ênfase6 9" xfId="1009"/>
    <cellStyle name="Normal 3 2 2" xfId="1010"/>
    <cellStyle name="Moeda 5 5" xfId="1011"/>
    <cellStyle name="60% - Ênfase1 15 2" xfId="1012"/>
    <cellStyle name="60% - Ênfase1 2" xfId="1013"/>
    <cellStyle name="Célula de Verificação 12 2" xfId="1014"/>
    <cellStyle name="Normal 4 5" xfId="1015"/>
    <cellStyle name="Normal 100" xfId="1016"/>
    <cellStyle name="60% - Ênfase1 4 2" xfId="1017"/>
    <cellStyle name="Normal 3 12" xfId="1018"/>
    <cellStyle name="Normal 200" xfId="1019"/>
    <cellStyle name="Normal 150" xfId="1020"/>
    <cellStyle name="Normal 145" xfId="1021"/>
    <cellStyle name="60% - Ênfase1 5 2" xfId="1022"/>
    <cellStyle name="Entrada 5 2" xfId="1023"/>
    <cellStyle name="Separador de milhares 2 12 2" xfId="1024"/>
    <cellStyle name="Célula de Verificação 1" xfId="1025"/>
    <cellStyle name="60% - Ênfase1 6" xfId="1026"/>
    <cellStyle name="60% - Ênfase1 6 2" xfId="1027"/>
    <cellStyle name="Normal 195" xfId="1028"/>
    <cellStyle name="Separador de milhares 65 3" xfId="1029"/>
    <cellStyle name="Célula de Verificação 2 2" xfId="1030"/>
    <cellStyle name="60% - Ênfase1 7 2" xfId="1031"/>
    <cellStyle name="Título 10 2" xfId="1032"/>
    <cellStyle name="Célula de Verificação 3" xfId="1033"/>
    <cellStyle name="60% - Ênfase1 8" xfId="1034"/>
    <cellStyle name="Separador de milhares 66 3" xfId="1035"/>
    <cellStyle name="Célula de Verificação 3 2" xfId="1036"/>
    <cellStyle name="60% - Ênfase1 8 2" xfId="1037"/>
    <cellStyle name="Célula de Verificação 4 2" xfId="1038"/>
    <cellStyle name="60% - Ênfase1 9 2" xfId="1039"/>
    <cellStyle name="Entrada 5" xfId="1040"/>
    <cellStyle name="60% - Ênfase2 10 2" xfId="1041"/>
    <cellStyle name="Separador de milhares 2 12" xfId="1042"/>
    <cellStyle name="Ênfase2 9 2" xfId="1043"/>
    <cellStyle name="60% - Ênfase2 11 2" xfId="1044"/>
    <cellStyle name="60% - Ênfase2 12 2" xfId="1045"/>
    <cellStyle name="60% - Ênfase2 14 2" xfId="1046"/>
    <cellStyle name="60% - Ênfase2 15 2" xfId="1047"/>
    <cellStyle name="60% - Ênfase2 16 2" xfId="1048"/>
    <cellStyle name="Separador de milhares 66 2 2" xfId="1049"/>
    <cellStyle name="60% - Ênfase2 17 2" xfId="1050"/>
    <cellStyle name="60% - Ênfase2 3" xfId="1051"/>
    <cellStyle name="60% - Ênfase2 4" xfId="1052"/>
    <cellStyle name="60% - Ênfase2 5" xfId="1053"/>
    <cellStyle name="Entrada 6 2" xfId="1054"/>
    <cellStyle name="Separador de milhares 2 13 2" xfId="1055"/>
    <cellStyle name="60% - Ênfase2 6" xfId="1056"/>
    <cellStyle name="60% - Ênfase2 8" xfId="1057"/>
    <cellStyle name="60% - Ênfase2 8 2" xfId="1058"/>
    <cellStyle name="60% - Ênfase2 9 2" xfId="1059"/>
    <cellStyle name="60% - Ênfase3 10 2" xfId="1060"/>
    <cellStyle name="Moeda 3 2 3" xfId="1061"/>
    <cellStyle name="60% - Ênfase3 11 2" xfId="1062"/>
    <cellStyle name="Normal 2 2 10" xfId="1063"/>
    <cellStyle name="60% - Ênfase3 12 2" xfId="1064"/>
    <cellStyle name="60% - Ênfase3 13 2" xfId="1065"/>
    <cellStyle name="Nota 3 2 5" xfId="1066"/>
    <cellStyle name="60% - Ênfase3 14 2" xfId="1067"/>
    <cellStyle name="60% - Ênfase3 15 2" xfId="1068"/>
    <cellStyle name="60% - Ênfase3 16 2" xfId="1069"/>
    <cellStyle name="Normal 2 3 10" xfId="1070"/>
    <cellStyle name="60% - Ênfase3 17 2" xfId="1071"/>
    <cellStyle name="Normal 25" xfId="1072"/>
    <cellStyle name="Normal 30" xfId="1073"/>
    <cellStyle name="Moeda 3 2" xfId="1074"/>
    <cellStyle name="60% - Ênfase3 2 3" xfId="1075"/>
    <cellStyle name="Entrada 7 2" xfId="1076"/>
    <cellStyle name="Ênfase5 2 2" xfId="1077"/>
    <cellStyle name="Separador de milhares 2 14 2" xfId="1078"/>
    <cellStyle name="60% - Ênfase3 6" xfId="1079"/>
    <cellStyle name="60% - Ênfase3 7 2" xfId="1080"/>
    <cellStyle name="60% - Ênfase3 8" xfId="1081"/>
    <cellStyle name="60% - Ênfase3 8 2" xfId="1082"/>
    <cellStyle name="60% - Ênfase3 9 2" xfId="1083"/>
    <cellStyle name="Separador de milhares 10 5" xfId="1084"/>
    <cellStyle name="60% - Ênfase4 10 2" xfId="1085"/>
    <cellStyle name="60% - Ênfase4 12 2" xfId="1086"/>
    <cellStyle name="60% - Ênfase4 13 2" xfId="1087"/>
    <cellStyle name="60% - Ênfase4 14 2" xfId="1088"/>
    <cellStyle name="60% - Ênfase4 15 2" xfId="1089"/>
    <cellStyle name="Separador de milhares 6 3 2 2" xfId="1090"/>
    <cellStyle name="60% - Ênfase4 16 2" xfId="1091"/>
    <cellStyle name="Separador de milhares 6 3 3 2" xfId="1092"/>
    <cellStyle name="60% - Ênfase4 17 2" xfId="1093"/>
    <cellStyle name="Entrada 8 2" xfId="1094"/>
    <cellStyle name="Ênfase5 3 2" xfId="1095"/>
    <cellStyle name="Separador de milhares 2 15 2" xfId="1096"/>
    <cellStyle name="Separador de milhares 2 20 2" xfId="1097"/>
    <cellStyle name="60% - Ênfase4 6" xfId="1098"/>
    <cellStyle name="Título 3 3" xfId="1099"/>
    <cellStyle name="Ênfase1 14 2" xfId="1100"/>
    <cellStyle name="60% - Ênfase5 10 2" xfId="1101"/>
    <cellStyle name="Título 4 3" xfId="1102"/>
    <cellStyle name="Ênfase1 15 2" xfId="1103"/>
    <cellStyle name="60% - Ênfase5 11 2" xfId="1104"/>
    <cellStyle name="Ênfase1 17 2" xfId="1105"/>
    <cellStyle name="Título 1 11 2" xfId="1106"/>
    <cellStyle name="60% - Ênfase5 13 2" xfId="1107"/>
    <cellStyle name="Normal 36" xfId="1108"/>
    <cellStyle name="Normal 41" xfId="1109"/>
    <cellStyle name="Título 1 12 2" xfId="1110"/>
    <cellStyle name="60% - Ênfase5 14 2" xfId="1111"/>
    <cellStyle name="Normal 86" xfId="1112"/>
    <cellStyle name="Normal 91" xfId="1113"/>
    <cellStyle name="Título 1 13 2" xfId="1114"/>
    <cellStyle name="60% - Ênfase5 15 2" xfId="1115"/>
    <cellStyle name="Título 1 14 2" xfId="1116"/>
    <cellStyle name="60% - Ênfase5 16 2" xfId="1117"/>
    <cellStyle name="Título 1 15 2" xfId="1118"/>
    <cellStyle name="60% - Ênfase5 17 2" xfId="1119"/>
    <cellStyle name="Entrada 9 2" xfId="1120"/>
    <cellStyle name="Ênfase5 4 2" xfId="1121"/>
    <cellStyle name="Separador de milhares 2 16 2" xfId="1122"/>
    <cellStyle name="Separador de milhares 2 21 2" xfId="1123"/>
    <cellStyle name="60% - Ênfase5 6" xfId="1124"/>
    <cellStyle name="Separador de milhares 10 15" xfId="1125"/>
    <cellStyle name="60% - Ênfase5 6 2" xfId="1126"/>
    <cellStyle name="Texto de Aviso 6" xfId="1127"/>
    <cellStyle name="60% - Ênfase5 7 2" xfId="1128"/>
    <cellStyle name="60% - Ênfase5 8" xfId="1129"/>
    <cellStyle name="60% - Ênfase5 9 2" xfId="1130"/>
    <cellStyle name="Ênfase2 14 2" xfId="1131"/>
    <cellStyle name="60% - Ênfase6 10 2" xfId="1132"/>
    <cellStyle name="Ênfase2 15 2" xfId="1133"/>
    <cellStyle name="Normal 39" xfId="1134"/>
    <cellStyle name="Normal 44" xfId="1135"/>
    <cellStyle name="60% - Ênfase6 11 2" xfId="1136"/>
    <cellStyle name="Ênfase2 17 2" xfId="1137"/>
    <cellStyle name="Título 2 11 2" xfId="1138"/>
    <cellStyle name="60% - Ênfase6 13 2" xfId="1139"/>
    <cellStyle name="Título 2 12 2" xfId="1140"/>
    <cellStyle name="60% - Ênfase6 14 2" xfId="1141"/>
    <cellStyle name="Título 2 13 2" xfId="1142"/>
    <cellStyle name="60% - Ênfase6 15 2" xfId="1143"/>
    <cellStyle name="Título 2 14 2" xfId="1144"/>
    <cellStyle name="60% - Ênfase6 16 2" xfId="1145"/>
    <cellStyle name="Título 2 15 2" xfId="1146"/>
    <cellStyle name="60% - Ênfase6 17 2" xfId="1147"/>
    <cellStyle name="Separador de milhares 2 2 13" xfId="1148"/>
    <cellStyle name="60% - Ênfase6 2 3" xfId="1149"/>
    <cellStyle name="Ênfase5 5 2" xfId="1150"/>
    <cellStyle name="Separador de milhares 2 17 2" xfId="1151"/>
    <cellStyle name="Separador de milhares 2 22 2" xfId="1152"/>
    <cellStyle name="60% - Ênfase6 6" xfId="1153"/>
    <cellStyle name="Nota 4 2 3" xfId="1154"/>
    <cellStyle name="60% - Ênfase6 8" xfId="1155"/>
    <cellStyle name="Nota 4 2 5" xfId="1156"/>
    <cellStyle name="Moeda 2 3" xfId="1157"/>
    <cellStyle name="Normal 4 15" xfId="1158"/>
    <cellStyle name="Normal 4 20" xfId="1159"/>
    <cellStyle name="60% - Ênfase6 8 2" xfId="1160"/>
    <cellStyle name="60% - Ênfase6 9 2" xfId="1161"/>
    <cellStyle name="Cálculo 8" xfId="1162"/>
    <cellStyle name="Separador de milhares 13" xfId="1163"/>
    <cellStyle name="Bom 1" xfId="1164"/>
    <cellStyle name="Bom 14 2" xfId="1165"/>
    <cellStyle name="Bom 15 2" xfId="1166"/>
    <cellStyle name="Separador de milhares 106" xfId="1167"/>
    <cellStyle name="Separador de milhares 111" xfId="1168"/>
    <cellStyle name="Bom 6" xfId="1169"/>
    <cellStyle name="Bom 17 2" xfId="1170"/>
    <cellStyle name="Bom 2" xfId="1171"/>
    <cellStyle name="Bom 3" xfId="1172"/>
    <cellStyle name="Ênfase3 16 2" xfId="1173"/>
    <cellStyle name="Separador de milhares 15 2" xfId="1174"/>
    <cellStyle name="Separador de milhares 20 2" xfId="1175"/>
    <cellStyle name="Bom 3 2" xfId="1176"/>
    <cellStyle name="padroes 1" xfId="1177"/>
    <cellStyle name="Bom 4" xfId="1178"/>
    <cellStyle name="Saída 15 2" xfId="1179"/>
    <cellStyle name="Texto de Aviso 2" xfId="1180"/>
    <cellStyle name="Bom 5 2" xfId="1181"/>
    <cellStyle name="Título 3 12 2" xfId="1182"/>
    <cellStyle name="Separador de milhares 3 3 4" xfId="1183"/>
    <cellStyle name="Bom 6 2" xfId="1184"/>
    <cellStyle name="Título 3 13 2" xfId="1185"/>
    <cellStyle name="Separador de milhares 3 4 4" xfId="1186"/>
    <cellStyle name="Bom 7" xfId="1187"/>
    <cellStyle name="Data" xfId="1188"/>
    <cellStyle name="Separador de milhares 25" xfId="1189"/>
    <cellStyle name="Separador de milhares 30" xfId="1190"/>
    <cellStyle name="Bom 8" xfId="1191"/>
    <cellStyle name="Bom 8 2" xfId="1192"/>
    <cellStyle name="Bom 9 2" xfId="1193"/>
    <cellStyle name="Cálculo 1" xfId="1194"/>
    <cellStyle name="Cálculo 10 2" xfId="1195"/>
    <cellStyle name="Separador de milhares 155" xfId="1196"/>
    <cellStyle name="Separador de milhares 160" xfId="1197"/>
    <cellStyle name="Cálculo 12 2" xfId="1198"/>
    <cellStyle name="Cálculo 13 2" xfId="1199"/>
    <cellStyle name="Cálculo 14 2" xfId="1200"/>
    <cellStyle name="Cálculo 15 2" xfId="1201"/>
    <cellStyle name="Cálculo 16 2" xfId="1202"/>
    <cellStyle name="Cálculo 2" xfId="1203"/>
    <cellStyle name="Cálculo 3" xfId="1204"/>
    <cellStyle name="Incorreto 14 2" xfId="1205"/>
    <cellStyle name="Cálculo 3 2" xfId="1206"/>
    <cellStyle name="Cálculo 4" xfId="1207"/>
    <cellStyle name="Cálculo 5" xfId="1208"/>
    <cellStyle name="Separador de milhares 10" xfId="1209"/>
    <cellStyle name="Incorreto 16 2" xfId="1210"/>
    <cellStyle name="Cálculo 5 2" xfId="1211"/>
    <cellStyle name="Ênfase3 11 2" xfId="1212"/>
    <cellStyle name="Separador de milhares 10 2" xfId="1213"/>
    <cellStyle name="Cálculo 6" xfId="1214"/>
    <cellStyle name="Nota 10 2" xfId="1215"/>
    <cellStyle name="Separador de milhares 11" xfId="1216"/>
    <cellStyle name="Incorreto 17 2" xfId="1217"/>
    <cellStyle name="Cálculo 6 2" xfId="1218"/>
    <cellStyle name="Ênfase3 12 2" xfId="1219"/>
    <cellStyle name="Separador de milhares 11 2" xfId="1220"/>
    <cellStyle name="Cálculo 7" xfId="1221"/>
    <cellStyle name="Separador de milhares 12" xfId="1222"/>
    <cellStyle name="Cálculo 7 2" xfId="1223"/>
    <cellStyle name="Ênfase3 13 2" xfId="1224"/>
    <cellStyle name="Separador de milhares 12 2" xfId="1225"/>
    <cellStyle name="Cálculo 8 2" xfId="1226"/>
    <cellStyle name="Ênfase3 14 2" xfId="1227"/>
    <cellStyle name="Separador de milhares 13 2" xfId="1228"/>
    <cellStyle name="Célula de Verificação 11 2" xfId="1229"/>
    <cellStyle name="Célula de Verificação 4" xfId="1230"/>
    <cellStyle name="Célula Vinculada 7" xfId="1231"/>
    <cellStyle name="Célula de Verificação 5 2" xfId="1232"/>
    <cellStyle name="Normal 4 12" xfId="1233"/>
    <cellStyle name="Célula de Verificação 6" xfId="1234"/>
    <cellStyle name="Célula de Verificação 6 2" xfId="1235"/>
    <cellStyle name="Célula de Verificação 7" xfId="1236"/>
    <cellStyle name="Célula de Verificação 8" xfId="1237"/>
    <cellStyle name="Célula de Verificação 8 2" xfId="1238"/>
    <cellStyle name="Célula de Verificação 9 2" xfId="1239"/>
    <cellStyle name="Célula Vinculada 1" xfId="1240"/>
    <cellStyle name="Célula Vinculada 10 2" xfId="1241"/>
    <cellStyle name="Célula Vinculada 11 2" xfId="1242"/>
    <cellStyle name="Célula Vinculada 12 2" xfId="1243"/>
    <cellStyle name="Célula Vinculada 2" xfId="1244"/>
    <cellStyle name="Célula Vinculada 2 2" xfId="1245"/>
    <cellStyle name="Célula Vinculada 3" xfId="1246"/>
    <cellStyle name="Célula Vinculada 4" xfId="1247"/>
    <cellStyle name="Célula Vinculada 4 2" xfId="1248"/>
    <cellStyle name="Saída 6 2" xfId="1249"/>
    <cellStyle name="Célula Vinculada 5" xfId="1250"/>
    <cellStyle name="Normal 4 10" xfId="1251"/>
    <cellStyle name="Separador de milhares 175 2" xfId="1252"/>
    <cellStyle name="Separador de milhares 180 2" xfId="1253"/>
    <cellStyle name="Célula Vinculada 5 2" xfId="1254"/>
    <cellStyle name="Separador de milhares 73 2" xfId="1255"/>
    <cellStyle name="Separador de milhares 68 2" xfId="1256"/>
    <cellStyle name="Célula Vinculada 6" xfId="1257"/>
    <cellStyle name="Normal 4 11" xfId="1258"/>
    <cellStyle name="Total 2 12" xfId="1259"/>
    <cellStyle name="Célula Vinculada 6 2" xfId="1260"/>
    <cellStyle name="Célula Vinculada 7 2" xfId="1261"/>
    <cellStyle name="Célula Vinculada 8 2" xfId="1262"/>
    <cellStyle name="Moeda 2 2 2" xfId="1263"/>
    <cellStyle name="Célula Vinculada 9 2" xfId="1264"/>
    <cellStyle name="Comma 2" xfId="1265"/>
    <cellStyle name="Título 19 2" xfId="1266"/>
    <cellStyle name="Comma 2 2" xfId="1267"/>
    <cellStyle name="Fixo" xfId="1268"/>
    <cellStyle name="Ênfase6 1" xfId="1269"/>
    <cellStyle name="Default 1" xfId="1270"/>
    <cellStyle name="Duasdec" xfId="1271"/>
    <cellStyle name="Ênfase1 10 2" xfId="1272"/>
    <cellStyle name="Ênfase1 11 2" xfId="1273"/>
    <cellStyle name="Título 1 3" xfId="1274"/>
    <cellStyle name="Ênfase1 12 2" xfId="1275"/>
    <cellStyle name="Título 2 3" xfId="1276"/>
    <cellStyle name="Ênfase1 13 2" xfId="1277"/>
    <cellStyle name="Ênfase1 2 2" xfId="1278"/>
    <cellStyle name="Ênfase1 3" xfId="1279"/>
    <cellStyle name="Ênfase1 3 2" xfId="1280"/>
    <cellStyle name="Nota 16" xfId="1281"/>
    <cellStyle name="Nota 21" xfId="1282"/>
    <cellStyle name="Porcentagem 2 6" xfId="1283"/>
    <cellStyle name="Ênfase1 4" xfId="1284"/>
    <cellStyle name="Ênfase1 4 2" xfId="1285"/>
    <cellStyle name="Ênfase1 5" xfId="1286"/>
    <cellStyle name="Ênfase1 5 2" xfId="1287"/>
    <cellStyle name="Ênfase1 6" xfId="1288"/>
    <cellStyle name="Ênfase1 7" xfId="1289"/>
    <cellStyle name="Ênfase6 11 2" xfId="1290"/>
    <cellStyle name="Ênfase1 7 2" xfId="1291"/>
    <cellStyle name="Ênfase1 8" xfId="1292"/>
    <cellStyle name="Ênfase6 12 2" xfId="1293"/>
    <cellStyle name="Ênfase1 8 2" xfId="1294"/>
    <cellStyle name="Nota 2 19" xfId="1295"/>
    <cellStyle name="Total 2 10" xfId="1296"/>
    <cellStyle name="Ênfase6 13 2" xfId="1297"/>
    <cellStyle name="Ênfase1 9 2" xfId="1298"/>
    <cellStyle name="Ênfase2 1" xfId="1299"/>
    <cellStyle name="Heading1" xfId="1300"/>
    <cellStyle name="Ênfase2 11 2" xfId="1301"/>
    <cellStyle name="Neutra 2" xfId="1302"/>
    <cellStyle name="Ênfase2 12 2" xfId="1303"/>
    <cellStyle name="Ênfase2 13 2" xfId="1304"/>
    <cellStyle name="Ênfase2 2" xfId="1305"/>
    <cellStyle name="Ênfase2 2 2" xfId="1306"/>
    <cellStyle name="Ênfase2 3" xfId="1307"/>
    <cellStyle name="Ênfase2 3 2" xfId="1308"/>
    <cellStyle name="Normal 108" xfId="1309"/>
    <cellStyle name="Normal 113" xfId="1310"/>
    <cellStyle name="Moeda 6 3 2" xfId="1311"/>
    <cellStyle name="Ênfase2 4" xfId="1312"/>
    <cellStyle name="Ênfase2 4 2" xfId="1313"/>
    <cellStyle name="Normal 158" xfId="1314"/>
    <cellStyle name="Normal 163" xfId="1315"/>
    <cellStyle name="Moeda 6 3 2 2" xfId="1316"/>
    <cellStyle name="Normal 3 25" xfId="1317"/>
    <cellStyle name="Normal 3 30" xfId="1318"/>
    <cellStyle name="Título 2 5 2" xfId="1319"/>
    <cellStyle name="Moeda 6 3 3" xfId="1320"/>
    <cellStyle name="Ênfase2 5" xfId="1321"/>
    <cellStyle name="Ênfase2 6" xfId="1322"/>
    <cellStyle name="Ênfase2 6 2" xfId="1323"/>
    <cellStyle name="Ênfase2 7" xfId="1324"/>
    <cellStyle name="Incorreto 1" xfId="1325"/>
    <cellStyle name="Ênfase2 7 2" xfId="1326"/>
    <cellStyle name="Ênfase2 8" xfId="1327"/>
    <cellStyle name="Ênfase2 8 2" xfId="1328"/>
    <cellStyle name="Incorreto 2" xfId="1329"/>
    <cellStyle name="Ênfase3 1" xfId="1330"/>
    <cellStyle name="Incorreto 3" xfId="1331"/>
    <cellStyle name="Ênfase3 2" xfId="1332"/>
    <cellStyle name="Incorreto 3 2" xfId="1333"/>
    <cellStyle name="Ênfase3 2 2" xfId="1334"/>
    <cellStyle name="Moeda 6 4 2" xfId="1335"/>
    <cellStyle name="Incorreto 5" xfId="1336"/>
    <cellStyle name="Ênfase3 4" xfId="1337"/>
    <cellStyle name="Incorreto 5 2" xfId="1338"/>
    <cellStyle name="Ênfase3 4 2" xfId="1339"/>
    <cellStyle name="Título 2 6 2" xfId="1340"/>
    <cellStyle name="Incorreto 6" xfId="1341"/>
    <cellStyle name="Ênfase3 5" xfId="1342"/>
    <cellStyle name="Incorreto 6 2" xfId="1343"/>
    <cellStyle name="Ênfase3 5 2" xfId="1344"/>
    <cellStyle name="Separador de milhares 127" xfId="1345"/>
    <cellStyle name="Separador de milhares 132" xfId="1346"/>
    <cellStyle name="Incorreto 7" xfId="1347"/>
    <cellStyle name="Ênfase3 6" xfId="1348"/>
    <cellStyle name="Incorreto 7 2" xfId="1349"/>
    <cellStyle name="Saída 8" xfId="1350"/>
    <cellStyle name="Ênfase3 6 2" xfId="1351"/>
    <cellStyle name="Separador de milhares 177" xfId="1352"/>
    <cellStyle name="Separador de milhares 182" xfId="1353"/>
    <cellStyle name="Incorreto 8" xfId="1354"/>
    <cellStyle name="Ênfase3 7" xfId="1355"/>
    <cellStyle name="Incorreto 8 2" xfId="1356"/>
    <cellStyle name="Ênfase3 7 2" xfId="1357"/>
    <cellStyle name="Ênfase3 8" xfId="1358"/>
    <cellStyle name="Incorreto 9 2" xfId="1359"/>
    <cellStyle name="Ênfase3 8 2" xfId="1360"/>
    <cellStyle name="Ênfase4 1" xfId="1361"/>
    <cellStyle name="Ênfase4 10 2" xfId="1362"/>
    <cellStyle name="Normal 10" xfId="1363"/>
    <cellStyle name="Ênfase4 11 2" xfId="1364"/>
    <cellStyle name="Normal 55" xfId="1365"/>
    <cellStyle name="Normal 60" xfId="1366"/>
    <cellStyle name="Ênfase4 13 2" xfId="1367"/>
    <cellStyle name="Ênfase4 14 2" xfId="1368"/>
    <cellStyle name="Ênfase4 15 2" xfId="1369"/>
    <cellStyle name="Ênfase4 16 2" xfId="1370"/>
    <cellStyle name="Ênfase4 17 2" xfId="1371"/>
    <cellStyle name="Ênfase4 2" xfId="1372"/>
    <cellStyle name="Ênfase4 2 2" xfId="1373"/>
    <cellStyle name="Ênfase4 3" xfId="1374"/>
    <cellStyle name="Ênfase4 4 2" xfId="1375"/>
    <cellStyle name="Ênfase4 5 2" xfId="1376"/>
    <cellStyle name="Ênfase4 6" xfId="1377"/>
    <cellStyle name="Ênfase4 6 2" xfId="1378"/>
    <cellStyle name="Ênfase4 7" xfId="1379"/>
    <cellStyle name="Ênfase4 7 2" xfId="1380"/>
    <cellStyle name="Ênfase4 8" xfId="1381"/>
    <cellStyle name="Ênfase4 8 2" xfId="1382"/>
    <cellStyle name="Entrada 6" xfId="1383"/>
    <cellStyle name="Ênfase5 1" xfId="1384"/>
    <cellStyle name="Separador de milhares 2 13" xfId="1385"/>
    <cellStyle name="Entrada 7" xfId="1386"/>
    <cellStyle name="Ênfase5 2" xfId="1387"/>
    <cellStyle name="Separador de milhares 2 14" xfId="1388"/>
    <cellStyle name="Entrada 8" xfId="1389"/>
    <cellStyle name="Ênfase5 3" xfId="1390"/>
    <cellStyle name="Separador de milhares 2 15" xfId="1391"/>
    <cellStyle name="Separador de milhares 2 20" xfId="1392"/>
    <cellStyle name="Ênfase5 4" xfId="1393"/>
    <cellStyle name="Separador de milhares 2 16" xfId="1394"/>
    <cellStyle name="Separador de milhares 2 21" xfId="1395"/>
    <cellStyle name="Ênfase5 5" xfId="1396"/>
    <cellStyle name="Separador de milhares 2 17" xfId="1397"/>
    <cellStyle name="Separador de milhares 2 22" xfId="1398"/>
    <cellStyle name="Ênfase5 6" xfId="1399"/>
    <cellStyle name="Separador de milhares 2 18" xfId="1400"/>
    <cellStyle name="Separador de milhares 2 23" xfId="1401"/>
    <cellStyle name="Ênfase5 7" xfId="1402"/>
    <cellStyle name="Separador de milhares 2 19" xfId="1403"/>
    <cellStyle name="Separador de milhares 2 24" xfId="1404"/>
    <cellStyle name="Ênfase5 7 2" xfId="1405"/>
    <cellStyle name="Separador de milhares 2 19 2" xfId="1406"/>
    <cellStyle name="Separador de milhares 2 24 2" xfId="1407"/>
    <cellStyle name="Ênfase5 8" xfId="1408"/>
    <cellStyle name="Separador de milhares 2 25" xfId="1409"/>
    <cellStyle name="Separador de milhares 2 30" xfId="1410"/>
    <cellStyle name="Ênfase5 8 2" xfId="1411"/>
    <cellStyle name="Separador de milhares 2 25 2" xfId="1412"/>
    <cellStyle name="Separador de milhares 2 30 2" xfId="1413"/>
    <cellStyle name="Ênfase5 9 2" xfId="1414"/>
    <cellStyle name="Separador de milhares 2 26 2" xfId="1415"/>
    <cellStyle name="Separador de milhares 2 31 2" xfId="1416"/>
    <cellStyle name="Ênfase6 14 2" xfId="1417"/>
    <cellStyle name="Ênfase6 15 2" xfId="1418"/>
    <cellStyle name="Ênfase6 17 2" xfId="1419"/>
    <cellStyle name="Ênfase6 2" xfId="1420"/>
    <cellStyle name="Ênfase6 2 2" xfId="1421"/>
    <cellStyle name="Ênfase6 3" xfId="1422"/>
    <cellStyle name="Ênfase6 3 2" xfId="1423"/>
    <cellStyle name="Ênfase6 4" xfId="1424"/>
    <cellStyle name="Ênfase6 5" xfId="1425"/>
    <cellStyle name="Ênfase6 5 2" xfId="1426"/>
    <cellStyle name="Ênfase6 6" xfId="1427"/>
    <cellStyle name="Ênfase6 6 2" xfId="1428"/>
    <cellStyle name="Ênfase6 7" xfId="1429"/>
    <cellStyle name="Total 2 13" xfId="1430"/>
    <cellStyle name="Ênfase6 7 2" xfId="1431"/>
    <cellStyle name="Ênfase6 8" xfId="1432"/>
    <cellStyle name="Ênfase6 8 2" xfId="1433"/>
    <cellStyle name="Ênfase6 9 2" xfId="1434"/>
    <cellStyle name="Entrada 2 2" xfId="1435"/>
    <cellStyle name="Moeda0" xfId="1436"/>
    <cellStyle name="Normal 4 18" xfId="1437"/>
    <cellStyle name="Entrada 3" xfId="1438"/>
    <cellStyle name="Separador de milhares 2 10" xfId="1439"/>
    <cellStyle name="Entrada 3 2" xfId="1440"/>
    <cellStyle name="Separador de milhares 2 10 2" xfId="1441"/>
    <cellStyle name="Entrada 4" xfId="1442"/>
    <cellStyle name="Separador de milhares 2 11" xfId="1443"/>
    <cellStyle name="Entrada 4 2" xfId="1444"/>
    <cellStyle name="Separador de milhares 2 11 2" xfId="1445"/>
    <cellStyle name="Euro 1" xfId="1446"/>
    <cellStyle name="Hyperlink 2" xfId="1447"/>
    <cellStyle name="Separador de milhares 126" xfId="1448"/>
    <cellStyle name="Separador de milhares 131" xfId="1449"/>
    <cellStyle name="Incorreto 11 2" xfId="1450"/>
    <cellStyle name="Incorreto 12 2" xfId="1451"/>
    <cellStyle name="Moeda 2" xfId="1452"/>
    <cellStyle name="Moeda 2 3 2" xfId="1453"/>
    <cellStyle name="Moeda 2 3 3" xfId="1454"/>
    <cellStyle name="Moeda 3 2 2" xfId="1455"/>
    <cellStyle name="Moeda 3 2 2 2" xfId="1456"/>
    <cellStyle name="Normal 2 3 9" xfId="1457"/>
    <cellStyle name="Normal 6" xfId="1458"/>
    <cellStyle name="Moeda 3 2 2 3" xfId="1459"/>
    <cellStyle name="Normal 7" xfId="1460"/>
    <cellStyle name="Moeda 5 5 2" xfId="1461"/>
    <cellStyle name="Normal 3 2 2 2" xfId="1462"/>
    <cellStyle name="Neutra 1" xfId="1463"/>
    <cellStyle name="Separador de milhares 3 4 4 2" xfId="1464"/>
    <cellStyle name="Neutra 10 2" xfId="1465"/>
    <cellStyle name="Neutra 11 2" xfId="1466"/>
    <cellStyle name="Neutra 12 2" xfId="1467"/>
    <cellStyle name="Neutra 13 2" xfId="1468"/>
    <cellStyle name="Neutra 14 2" xfId="1469"/>
    <cellStyle name="Neutra 15 2" xfId="1470"/>
    <cellStyle name="Neutra 16 2" xfId="1471"/>
    <cellStyle name="Neutra 2 2" xfId="1472"/>
    <cellStyle name="Neutra 3" xfId="1473"/>
    <cellStyle name="Neutra 4" xfId="1474"/>
    <cellStyle name="Neutra 4 2" xfId="1475"/>
    <cellStyle name="Neutra 5" xfId="1476"/>
    <cellStyle name="Neutra 5 2" xfId="1477"/>
    <cellStyle name="Separador de milhares 84 2" xfId="1478"/>
    <cellStyle name="Separador de milhares 79 2" xfId="1479"/>
    <cellStyle name="Neutra 6" xfId="1480"/>
    <cellStyle name="Neutra 6 2" xfId="1481"/>
    <cellStyle name="Neutra 7" xfId="1482"/>
    <cellStyle name="Neutra 8" xfId="1483"/>
    <cellStyle name="Neutra 8 2" xfId="1484"/>
    <cellStyle name="Neutra 9 2" xfId="1485"/>
    <cellStyle name="Normal 10 2" xfId="1486"/>
    <cellStyle name="Normal 102" xfId="1487"/>
    <cellStyle name="Normal 4 7" xfId="1488"/>
    <cellStyle name="Normal 104" xfId="1489"/>
    <cellStyle name="Normal 4 9" xfId="1490"/>
    <cellStyle name="Normal 105" xfId="1491"/>
    <cellStyle name="Normal 110" xfId="1492"/>
    <cellStyle name="Normal 106" xfId="1493"/>
    <cellStyle name="Normal 111" xfId="1494"/>
    <cellStyle name="Normal 107" xfId="1495"/>
    <cellStyle name="Normal 112" xfId="1496"/>
    <cellStyle name="Normal 109" xfId="1497"/>
    <cellStyle name="Normal 114" xfId="1498"/>
    <cellStyle name="Normal 11 2" xfId="1499"/>
    <cellStyle name="Normal 115" xfId="1500"/>
    <cellStyle name="Normal 120" xfId="1501"/>
    <cellStyle name="Separador de milhares 2 27 2" xfId="1502"/>
    <cellStyle name="Separador de milhares 2 32 2" xfId="1503"/>
    <cellStyle name="Normal 116" xfId="1504"/>
    <cellStyle name="Normal 121" xfId="1505"/>
    <cellStyle name="Normal 117" xfId="1506"/>
    <cellStyle name="Normal 122" xfId="1507"/>
    <cellStyle name="Normal 118" xfId="1508"/>
    <cellStyle name="Normal 123" xfId="1509"/>
    <cellStyle name="Normal 119" xfId="1510"/>
    <cellStyle name="Normal 124" xfId="1511"/>
    <cellStyle name="Normal 12" xfId="1512"/>
    <cellStyle name="Normal 12 2" xfId="1513"/>
    <cellStyle name="Normal 12 2 2" xfId="1514"/>
    <cellStyle name="Normal 125" xfId="1515"/>
    <cellStyle name="Normal 130" xfId="1516"/>
    <cellStyle name="Normal 126" xfId="1517"/>
    <cellStyle name="Normal 131" xfId="1518"/>
    <cellStyle name="Normal 127" xfId="1519"/>
    <cellStyle name="Normal 132" xfId="1520"/>
    <cellStyle name="Normal 128" xfId="1521"/>
    <cellStyle name="Normal 133" xfId="1522"/>
    <cellStyle name="Normal 129" xfId="1523"/>
    <cellStyle name="Normal 134" xfId="1524"/>
    <cellStyle name="Normal 13" xfId="1525"/>
    <cellStyle name="Normal 13 2" xfId="1526"/>
    <cellStyle name="Normal 136" xfId="1527"/>
    <cellStyle name="Normal 141" xfId="1528"/>
    <cellStyle name="Separador de milhares 2 8 2" xfId="1529"/>
    <cellStyle name="Normal 137" xfId="1530"/>
    <cellStyle name="Normal 142" xfId="1531"/>
    <cellStyle name="Normal 5 2" xfId="1532"/>
    <cellStyle name="Normal 14" xfId="1533"/>
    <cellStyle name="Normal 14 2" xfId="1534"/>
    <cellStyle name="Normal 147" xfId="1535"/>
    <cellStyle name="Normal 152" xfId="1536"/>
    <cellStyle name="Normal 202" xfId="1537"/>
    <cellStyle name="Normal 3 14" xfId="1538"/>
    <cellStyle name="Normal 15" xfId="1539"/>
    <cellStyle name="Normal 20" xfId="1540"/>
    <cellStyle name="Separador de milhares 3 2 2 3 2" xfId="1541"/>
    <cellStyle name="Normal 15 2" xfId="1542"/>
    <cellStyle name="Separador de milhares 3 2 2 3 2 2" xfId="1543"/>
    <cellStyle name="Normal 157" xfId="1544"/>
    <cellStyle name="Normal 162" xfId="1545"/>
    <cellStyle name="Normal 207" xfId="1546"/>
    <cellStyle name="Normal 3 19" xfId="1547"/>
    <cellStyle name="Normal 3 24" xfId="1548"/>
    <cellStyle name="Normal 159" xfId="1549"/>
    <cellStyle name="Normal 164" xfId="1550"/>
    <cellStyle name="Normal 3 26" xfId="1551"/>
    <cellStyle name="Normal 16" xfId="1552"/>
    <cellStyle name="Normal 21" xfId="1553"/>
    <cellStyle name="Separador de milhares 2 29 2 2" xfId="1554"/>
    <cellStyle name="Separador de milhares 3 2 2 3 3" xfId="1555"/>
    <cellStyle name="Título 10" xfId="1556"/>
    <cellStyle name="Normal 2 2 14" xfId="1557"/>
    <cellStyle name="Normal 16 2" xfId="1558"/>
    <cellStyle name="Normal 21 2" xfId="1559"/>
    <cellStyle name="Normal 165" xfId="1560"/>
    <cellStyle name="Normal 170" xfId="1561"/>
    <cellStyle name="Normal 3 27" xfId="1562"/>
    <cellStyle name="Separador de milhares 2 28 2" xfId="1563"/>
    <cellStyle name="Separador de milhares 2 33 2" xfId="1564"/>
    <cellStyle name="Normal 166" xfId="1565"/>
    <cellStyle name="Normal 171" xfId="1566"/>
    <cellStyle name="Normal 3 28" xfId="1567"/>
    <cellStyle name="Normal 167" xfId="1568"/>
    <cellStyle name="Normal 172" xfId="1569"/>
    <cellStyle name="Normal 3 29" xfId="1570"/>
    <cellStyle name="Normal 168" xfId="1571"/>
    <cellStyle name="Normal 173" xfId="1572"/>
    <cellStyle name="Normal 169" xfId="1573"/>
    <cellStyle name="Normal 174" xfId="1574"/>
    <cellStyle name="Normal 17" xfId="1575"/>
    <cellStyle name="Normal 22" xfId="1576"/>
    <cellStyle name="Normal 17 2" xfId="1577"/>
    <cellStyle name="Normal 22 2" xfId="1578"/>
    <cellStyle name="Normal 175" xfId="1579"/>
    <cellStyle name="Normal 180" xfId="1580"/>
    <cellStyle name="Normal 176" xfId="1581"/>
    <cellStyle name="Normal 181" xfId="1582"/>
    <cellStyle name="Texto Explicativo 2 2" xfId="1583"/>
    <cellStyle name="Normal 177" xfId="1584"/>
    <cellStyle name="Normal 182" xfId="1585"/>
    <cellStyle name="Normal 178" xfId="1586"/>
    <cellStyle name="Normal 183" xfId="1587"/>
    <cellStyle name="Normal 179" xfId="1588"/>
    <cellStyle name="Normal 184" xfId="1589"/>
    <cellStyle name="Normal 18" xfId="1590"/>
    <cellStyle name="Normal 23" xfId="1591"/>
    <cellStyle name="Normal 18 2" xfId="1592"/>
    <cellStyle name="Normal 23 2" xfId="1593"/>
    <cellStyle name="Normal 184 2" xfId="1594"/>
    <cellStyle name="Normal 186" xfId="1595"/>
    <cellStyle name="Normal 191" xfId="1596"/>
    <cellStyle name="Separador de milhares 2 9 2" xfId="1597"/>
    <cellStyle name="Normal 187" xfId="1598"/>
    <cellStyle name="Normal 192" xfId="1599"/>
    <cellStyle name="Normal 6 2" xfId="1600"/>
    <cellStyle name="Normal 188" xfId="1601"/>
    <cellStyle name="Normal 193" xfId="1602"/>
    <cellStyle name="Normal 6 3" xfId="1603"/>
    <cellStyle name="Saída 2 2" xfId="1604"/>
    <cellStyle name="Separador de milhares 166 2" xfId="1605"/>
    <cellStyle name="Separador de milhares 171 2" xfId="1606"/>
    <cellStyle name="Normal 189" xfId="1607"/>
    <cellStyle name="Normal 194" xfId="1608"/>
    <cellStyle name="Normal 19" xfId="1609"/>
    <cellStyle name="Normal 24" xfId="1610"/>
    <cellStyle name="Normal 197" xfId="1611"/>
    <cellStyle name="Normal 2" xfId="1612"/>
    <cellStyle name="Normal 2 3 5" xfId="1613"/>
    <cellStyle name="Normal 2 1" xfId="1614"/>
    <cellStyle name="Separador de milhares 2 5 2" xfId="1615"/>
    <cellStyle name="Normal 2 10" xfId="1616"/>
    <cellStyle name="Separador de milhares 155 2" xfId="1617"/>
    <cellStyle name="Separador de milhares 160 2" xfId="1618"/>
    <cellStyle name="Separador de milhares 53 2" xfId="1619"/>
    <cellStyle name="Separador de milhares 48 2" xfId="1620"/>
    <cellStyle name="Normal 2 11" xfId="1621"/>
    <cellStyle name="Normal 2 12" xfId="1622"/>
    <cellStyle name="Normal 2 2" xfId="1623"/>
    <cellStyle name="Normal 2 2 11" xfId="1624"/>
    <cellStyle name="Título 4 2 2" xfId="1625"/>
    <cellStyle name="Normal 2 2 13" xfId="1626"/>
    <cellStyle name="Título 11" xfId="1627"/>
    <cellStyle name="Normal 2 2 15" xfId="1628"/>
    <cellStyle name="Separador de milhares 13 2 2" xfId="1629"/>
    <cellStyle name="Título 12" xfId="1630"/>
    <cellStyle name="Normal 2 2 16" xfId="1631"/>
    <cellStyle name="Normal 2 2 2" xfId="1632"/>
    <cellStyle name="Normal 2 2 2 11" xfId="1633"/>
    <cellStyle name="Normal 2 2 2 12" xfId="1634"/>
    <cellStyle name="Separador de milhares 3 2 2" xfId="1635"/>
    <cellStyle name="Normal 2 2 2 13" xfId="1636"/>
    <cellStyle name="Separador de milhares 3 2 3" xfId="1637"/>
    <cellStyle name="Título 1 7" xfId="1638"/>
    <cellStyle name="Normal 2 2 2 2" xfId="1639"/>
    <cellStyle name="Título 1 7 2" xfId="1640"/>
    <cellStyle name="Normal 2 2 2 2 2" xfId="1641"/>
    <cellStyle name="Normal 3 2 2 3" xfId="1642"/>
    <cellStyle name="Título 1 8" xfId="1643"/>
    <cellStyle name="Normal 2 2 2 3" xfId="1644"/>
    <cellStyle name="Separador de milhares 104 2" xfId="1645"/>
    <cellStyle name="Normal 2 2 2 5" xfId="1646"/>
    <cellStyle name="Normal 2 2 2 6" xfId="1647"/>
    <cellStyle name="Normal 2 2 2 8" xfId="1648"/>
    <cellStyle name="Normal 2 2 2 9" xfId="1649"/>
    <cellStyle name="Normal 2 2 3" xfId="1650"/>
    <cellStyle name="Título 4 7" xfId="1651"/>
    <cellStyle name="Normal 2 2 5 2" xfId="1652"/>
    <cellStyle name="Normal 2 2 7" xfId="1653"/>
    <cellStyle name="Normal 2 2 8" xfId="1654"/>
    <cellStyle name="Normal 2 2 9" xfId="1655"/>
    <cellStyle name="Normal 2 3" xfId="1656"/>
    <cellStyle name="Separador de milhares 157 2" xfId="1657"/>
    <cellStyle name="Separador de milhares 162 2" xfId="1658"/>
    <cellStyle name="Normal 2 3 11" xfId="1659"/>
    <cellStyle name="Normal 2 3 12" xfId="1660"/>
    <cellStyle name="Normal 2 3 2" xfId="1661"/>
    <cellStyle name="Normal 2 3 2 2" xfId="1662"/>
    <cellStyle name="Separador de milhares 2 2 3" xfId="1663"/>
    <cellStyle name="Normal 2 3 3" xfId="1664"/>
    <cellStyle name="Normal 2 3 4" xfId="1665"/>
    <cellStyle name="Normal 2 3 6" xfId="1666"/>
    <cellStyle name="Normal 3" xfId="1667"/>
    <cellStyle name="Normal 2 3 7" xfId="1668"/>
    <cellStyle name="Normal 4" xfId="1669"/>
    <cellStyle name="Normal 2 3 8" xfId="1670"/>
    <cellStyle name="Normal 5" xfId="1671"/>
    <cellStyle name="Normal 2 4" xfId="1672"/>
    <cellStyle name="Normal 2 4 2" xfId="1673"/>
    <cellStyle name="Normal 2 5 2" xfId="1674"/>
    <cellStyle name="Normal 2 6" xfId="1675"/>
    <cellStyle name="Separador de milhares 40" xfId="1676"/>
    <cellStyle name="Normal 2 6 2" xfId="1677"/>
    <cellStyle name="Separador de milhares 35" xfId="1678"/>
    <cellStyle name="Separador de milhares 90" xfId="1679"/>
    <cellStyle name="Separador de milhares 85" xfId="1680"/>
    <cellStyle name="Normal 2 7 2" xfId="1681"/>
    <cellStyle name="Normal 24 2" xfId="1682"/>
    <cellStyle name="Separador de milhares 2" xfId="1683"/>
    <cellStyle name="Normal 25 2" xfId="1684"/>
    <cellStyle name="Normal 30 2" xfId="1685"/>
    <cellStyle name="Normal 26" xfId="1686"/>
    <cellStyle name="Normal 31" xfId="1687"/>
    <cellStyle name="Normal 26 2" xfId="1688"/>
    <cellStyle name="Normal 31 2" xfId="1689"/>
    <cellStyle name="Normal 27" xfId="1690"/>
    <cellStyle name="Normal 32" xfId="1691"/>
    <cellStyle name="Título 4 8 2" xfId="1692"/>
    <cellStyle name="Normal 28" xfId="1693"/>
    <cellStyle name="Normal 33" xfId="1694"/>
    <cellStyle name="Normal 28 2" xfId="1695"/>
    <cellStyle name="Normal 33 2" xfId="1696"/>
    <cellStyle name="Normal 79" xfId="1697"/>
    <cellStyle name="Normal 84" xfId="1698"/>
    <cellStyle name="Normal 32 2" xfId="1699"/>
    <cellStyle name="Normal 29" xfId="1700"/>
    <cellStyle name="Normal 34" xfId="1701"/>
    <cellStyle name="Normal 29 2" xfId="1702"/>
    <cellStyle name="Normal 34 2" xfId="1703"/>
    <cellStyle name="Normal 3 1" xfId="1704"/>
    <cellStyle name="Separador de milhares 2 6 2" xfId="1705"/>
    <cellStyle name="Normal 3 2" xfId="1706"/>
    <cellStyle name="Normal 3 3" xfId="1707"/>
    <cellStyle name="Separador de milhares 158 2" xfId="1708"/>
    <cellStyle name="Separador de milhares 163 2" xfId="1709"/>
    <cellStyle name="Normal 3 3 3" xfId="1710"/>
    <cellStyle name="Normal 3 4" xfId="1711"/>
    <cellStyle name="Normal 3 4 3" xfId="1712"/>
    <cellStyle name="Normal 3 4 4" xfId="1713"/>
    <cellStyle name="Normal 3 5 2" xfId="1714"/>
    <cellStyle name="Normal 3 5 3" xfId="1715"/>
    <cellStyle name="Normal 3 7" xfId="1716"/>
    <cellStyle name="Normal 35" xfId="1717"/>
    <cellStyle name="Normal 40" xfId="1718"/>
    <cellStyle name="Normal 35 2" xfId="1719"/>
    <cellStyle name="Normal 40 2" xfId="1720"/>
    <cellStyle name="Normal 36 2" xfId="1721"/>
    <cellStyle name="Normal 41 2" xfId="1722"/>
    <cellStyle name="Normal 37" xfId="1723"/>
    <cellStyle name="Normal 42" xfId="1724"/>
    <cellStyle name="Normal 37 2" xfId="1725"/>
    <cellStyle name="Normal 42 2" xfId="1726"/>
    <cellStyle name="Normal 38 2" xfId="1727"/>
    <cellStyle name="Total 2 18" xfId="1728"/>
    <cellStyle name="Texto Explicativo 10 2" xfId="1729"/>
    <cellStyle name="Normal 39 2" xfId="1730"/>
    <cellStyle name="Normal 4 19" xfId="1731"/>
    <cellStyle name="Normal 4 2" xfId="1732"/>
    <cellStyle name="Normal 4 3" xfId="1733"/>
    <cellStyle name="Separador de milhares 159 2" xfId="1734"/>
    <cellStyle name="Separador de milhares 164 2" xfId="1735"/>
    <cellStyle name="Normal 4 4" xfId="1736"/>
    <cellStyle name="Normal 4_Cópia de Orçamento SBTT" xfId="1737"/>
    <cellStyle name="Normal 45" xfId="1738"/>
    <cellStyle name="Normal 50" xfId="1739"/>
    <cellStyle name="Normal 46" xfId="1740"/>
    <cellStyle name="Normal 51" xfId="1741"/>
    <cellStyle name="Texto Explicativo 12 2" xfId="1742"/>
    <cellStyle name="Normal 46 2" xfId="1743"/>
    <cellStyle name="Separador de milhares 2 4" xfId="1744"/>
    <cellStyle name="Normal 47" xfId="1745"/>
    <cellStyle name="Normal 52" xfId="1746"/>
    <cellStyle name="Texto Explicativo 13 2" xfId="1747"/>
    <cellStyle name="Normal 47 2" xfId="1748"/>
    <cellStyle name="Normal 52 2" xfId="1749"/>
    <cellStyle name="Separador de milhares 3 4" xfId="1750"/>
    <cellStyle name="Normal 48" xfId="1751"/>
    <cellStyle name="Normal 53" xfId="1752"/>
    <cellStyle name="Texto Explicativo 14 2" xfId="1753"/>
    <cellStyle name="Normal 48 2" xfId="1754"/>
    <cellStyle name="Separador de milhares 4 4" xfId="1755"/>
    <cellStyle name="Nota 5" xfId="1756"/>
    <cellStyle name="Normal 49" xfId="1757"/>
    <cellStyle name="Normal 54" xfId="1758"/>
    <cellStyle name="Normal 5 2 2" xfId="1759"/>
    <cellStyle name="Porcentagem 4 5" xfId="1760"/>
    <cellStyle name="Normal 5 2 2 2" xfId="1761"/>
    <cellStyle name="Porcentagem 4 5 2" xfId="1762"/>
    <cellStyle name="Texto Explicativo 11 2" xfId="1763"/>
    <cellStyle name="Normal 50 2" xfId="1764"/>
    <cellStyle name="Total 6" xfId="1765"/>
    <cellStyle name="Texto Explicativo 17 2" xfId="1766"/>
    <cellStyle name="Normal 56 2" xfId="1767"/>
    <cellStyle name="Normal 57" xfId="1768"/>
    <cellStyle name="Normal 62" xfId="1769"/>
    <cellStyle name="Normal 57 2" xfId="1770"/>
    <cellStyle name="Normal 58" xfId="1771"/>
    <cellStyle name="Normal 63" xfId="1772"/>
    <cellStyle name="Normal 59" xfId="1773"/>
    <cellStyle name="Normal 64" xfId="1774"/>
    <cellStyle name="Texto Explicativo 16 2" xfId="1775"/>
    <cellStyle name="Normal 60 2" xfId="1776"/>
    <cellStyle name="Vírgula 2 2 2" xfId="1777"/>
    <cellStyle name="Normal 65" xfId="1778"/>
    <cellStyle name="Normal 70" xfId="1779"/>
    <cellStyle name="Normal 66" xfId="1780"/>
    <cellStyle name="Normal 71" xfId="1781"/>
    <cellStyle name="Normal 67" xfId="1782"/>
    <cellStyle name="Normal 72" xfId="1783"/>
    <cellStyle name="Normal 68" xfId="1784"/>
    <cellStyle name="Normal 73" xfId="1785"/>
    <cellStyle name="Normal 69" xfId="1786"/>
    <cellStyle name="Normal 74" xfId="1787"/>
    <cellStyle name="Normal 7 3" xfId="1788"/>
    <cellStyle name="Saída 3 2" xfId="1789"/>
    <cellStyle name="Separador de milhares 167 2" xfId="1790"/>
    <cellStyle name="Separador de milhares 172 2" xfId="1791"/>
    <cellStyle name="Normal 7 3 2" xfId="1792"/>
    <cellStyle name="Saída 7" xfId="1793"/>
    <cellStyle name="Separador de milhares 176" xfId="1794"/>
    <cellStyle name="Separador de milhares 181" xfId="1795"/>
    <cellStyle name="Normal 75" xfId="1796"/>
    <cellStyle name="Normal 80" xfId="1797"/>
    <cellStyle name="Normal 76" xfId="1798"/>
    <cellStyle name="Normal 81" xfId="1799"/>
    <cellStyle name="Normal 77" xfId="1800"/>
    <cellStyle name="Normal 82" xfId="1801"/>
    <cellStyle name="Título 4 9 2" xfId="1802"/>
    <cellStyle name="Normal 78" xfId="1803"/>
    <cellStyle name="Normal 83" xfId="1804"/>
    <cellStyle name="Separador de milhares 10 2 2" xfId="1805"/>
    <cellStyle name="Título 3 3 2" xfId="1806"/>
    <cellStyle name="Normal 8" xfId="1807"/>
    <cellStyle name="Normal 8 2" xfId="1808"/>
    <cellStyle name="Normal 8 3" xfId="1809"/>
    <cellStyle name="Saída 4 2" xfId="1810"/>
    <cellStyle name="Separador de milhares 168 2" xfId="1811"/>
    <cellStyle name="Separador de milhares 173 2" xfId="1812"/>
    <cellStyle name="Normal 85" xfId="1813"/>
    <cellStyle name="Normal 90" xfId="1814"/>
    <cellStyle name="Porcentagem 3 4 2" xfId="1815"/>
    <cellStyle name="Normal 87" xfId="1816"/>
    <cellStyle name="Normal 92" xfId="1817"/>
    <cellStyle name="Normal 9" xfId="1818"/>
    <cellStyle name="Normal 9 2" xfId="1819"/>
    <cellStyle name="Normal 95" xfId="1820"/>
    <cellStyle name="Normal 96" xfId="1821"/>
    <cellStyle name="Normal 97" xfId="1822"/>
    <cellStyle name="Nota 1" xfId="1823"/>
    <cellStyle name="Nota 10" xfId="1824"/>
    <cellStyle name="Separador de milhares 61" xfId="1825"/>
    <cellStyle name="Separador de milhares 56" xfId="1826"/>
    <cellStyle name="Nota 11 2" xfId="1827"/>
    <cellStyle name="Nota 12" xfId="1828"/>
    <cellStyle name="Porcentagem 2 2" xfId="1829"/>
    <cellStyle name="Nota 12 2" xfId="1830"/>
    <cellStyle name="Porcentagem 2 2 2" xfId="1831"/>
    <cellStyle name="Nota 13" xfId="1832"/>
    <cellStyle name="Porcentagem 2 3" xfId="1833"/>
    <cellStyle name="Nota 13 2" xfId="1834"/>
    <cellStyle name="Porcentagem 2 3 2" xfId="1835"/>
    <cellStyle name="Nota 14 2" xfId="1836"/>
    <cellStyle name="Nota 15" xfId="1837"/>
    <cellStyle name="Nota 20" xfId="1838"/>
    <cellStyle name="Porcentagem 2 5" xfId="1839"/>
    <cellStyle name="Nota 15 2" xfId="1840"/>
    <cellStyle name="Nota 16 2" xfId="1841"/>
    <cellStyle name="Porcentagem 2 6 2" xfId="1842"/>
    <cellStyle name="Nota 17" xfId="1843"/>
    <cellStyle name="Nota 22" xfId="1844"/>
    <cellStyle name="Porcentagem 2 7" xfId="1845"/>
    <cellStyle name="Nota 17 2" xfId="1846"/>
    <cellStyle name="Nota 18" xfId="1847"/>
    <cellStyle name="Nota 23" xfId="1848"/>
    <cellStyle name="Nota 19" xfId="1849"/>
    <cellStyle name="Nota 24" xfId="1850"/>
    <cellStyle name="Nota 2" xfId="1851"/>
    <cellStyle name="Nota 2 10" xfId="1852"/>
    <cellStyle name="Separador de milhares 17 2" xfId="1853"/>
    <cellStyle name="Separador de milhares 22 2" xfId="1854"/>
    <cellStyle name="Nota 2 12" xfId="1855"/>
    <cellStyle name="Título 4 10 2" xfId="1856"/>
    <cellStyle name="Nota 2 13" xfId="1857"/>
    <cellStyle name="Nota 2 14" xfId="1858"/>
    <cellStyle name="Nota 2 17" xfId="1859"/>
    <cellStyle name="Nota 2 22" xfId="1860"/>
    <cellStyle name="Nota 2 18" xfId="1861"/>
    <cellStyle name="Nota 2 2" xfId="1862"/>
    <cellStyle name="Nota 2 2 2" xfId="1863"/>
    <cellStyle name="Nota 2 2 3" xfId="1864"/>
    <cellStyle name="Nota 2 20 2" xfId="1865"/>
    <cellStyle name="Nota 2 4" xfId="1866"/>
    <cellStyle name="Nota 2 5" xfId="1867"/>
    <cellStyle name="Nota 2 6" xfId="1868"/>
    <cellStyle name="Nota 2 7" xfId="1869"/>
    <cellStyle name="Nota 2 9" xfId="1870"/>
    <cellStyle name="Nota 25" xfId="1871"/>
    <cellStyle name="Nota 26" xfId="1872"/>
    <cellStyle name="Nota 27" xfId="1873"/>
    <cellStyle name="Separador de milhares 4 2" xfId="1874"/>
    <cellStyle name="Nota 3" xfId="1875"/>
    <cellStyle name="Separador de milhares 4 2 2" xfId="1876"/>
    <cellStyle name="Nota 3 2" xfId="1877"/>
    <cellStyle name="Separador de milhares 4 2 2 2" xfId="1878"/>
    <cellStyle name="Nota 3 2 2" xfId="1879"/>
    <cellStyle name="Nota 3 2 2 2" xfId="1880"/>
    <cellStyle name="Nota 3 2 3" xfId="1881"/>
    <cellStyle name="Nota 3 2 4" xfId="1882"/>
    <cellStyle name="Nota 3 2 4 2" xfId="1883"/>
    <cellStyle name="Separador de milhares 4 2 4" xfId="1884"/>
    <cellStyle name="Nota 3 4" xfId="1885"/>
    <cellStyle name="Separador de milhares 4 2 4 2" xfId="1886"/>
    <cellStyle name="Nota 3 4 2" xfId="1887"/>
    <cellStyle name="Separador de milhares 4 2 5" xfId="1888"/>
    <cellStyle name="Nota 3 5" xfId="1889"/>
    <cellStyle name="Separador de milhares 4 3" xfId="1890"/>
    <cellStyle name="Nota 4" xfId="1891"/>
    <cellStyle name="Separador de milhares 4 3 2" xfId="1892"/>
    <cellStyle name="Nota 4 2" xfId="1893"/>
    <cellStyle name="Separador de milhares 4 3 3" xfId="1894"/>
    <cellStyle name="Nota 4 3" xfId="1895"/>
    <cellStyle name="Nota 4 4" xfId="1896"/>
    <cellStyle name="Nota 4 4 2" xfId="1897"/>
    <cellStyle name="Nota 4 5" xfId="1898"/>
    <cellStyle name="Nota 4 6" xfId="1899"/>
    <cellStyle name="Separador de milhares 4 4 2" xfId="1900"/>
    <cellStyle name="Nota 5 2" xfId="1901"/>
    <cellStyle name="Separador de milhares 4 5" xfId="1902"/>
    <cellStyle name="Nota 6" xfId="1903"/>
    <cellStyle name="Separador de milhares 100" xfId="1904"/>
    <cellStyle name="Separador de milhares 4 5 2" xfId="1905"/>
    <cellStyle name="Nota 6 2" xfId="1906"/>
    <cellStyle name="Separador de milhares 100 2" xfId="1907"/>
    <cellStyle name="Separador de milhares 2 36" xfId="1908"/>
    <cellStyle name="Separador de milhares 2 41" xfId="1909"/>
    <cellStyle name="Separador de milhares 4 6" xfId="1910"/>
    <cellStyle name="Nota 7" xfId="1911"/>
    <cellStyle name="Separador de milhares 101" xfId="1912"/>
    <cellStyle name="Separador de milhares 4 7" xfId="1913"/>
    <cellStyle name="Nota 8" xfId="1914"/>
    <cellStyle name="Separador de milhares 102" xfId="1915"/>
    <cellStyle name="Separador de milhares 4 7 2" xfId="1916"/>
    <cellStyle name="Nota 8 2" xfId="1917"/>
    <cellStyle name="Separador de milhares 102 2" xfId="1918"/>
    <cellStyle name="Separador de milhares 4 8" xfId="1919"/>
    <cellStyle name="Nota 9" xfId="1920"/>
    <cellStyle name="Separador de milhares 103" xfId="1921"/>
    <cellStyle name="Nota 9 2" xfId="1922"/>
    <cellStyle name="Separador de milhares 103 2" xfId="1923"/>
    <cellStyle name="Separador de milhares 96" xfId="1924"/>
    <cellStyle name="padroes" xfId="1925"/>
    <cellStyle name="Título 1 16 2" xfId="1926"/>
    <cellStyle name="Percent 2" xfId="1927"/>
    <cellStyle name="planilhas" xfId="1928"/>
    <cellStyle name="Separador de milhares 3 2 2 2" xfId="1929"/>
    <cellStyle name="planilhas 1" xfId="1930"/>
    <cellStyle name="Porcentagem 12 2" xfId="1931"/>
    <cellStyle name="Separador de milhares 108 2" xfId="1932"/>
    <cellStyle name="Separador de milhares 113 2" xfId="1933"/>
    <cellStyle name="Porcentagem 2 2 3" xfId="1934"/>
    <cellStyle name="Porcentagem 2 3 3" xfId="1935"/>
    <cellStyle name="Porcentagem 2 3 3 2" xfId="1936"/>
    <cellStyle name="Porcentagem 2 3 4" xfId="1937"/>
    <cellStyle name="Porcentagem 3 5" xfId="1938"/>
    <cellStyle name="Porcentagem 3 5 2" xfId="1939"/>
    <cellStyle name="Porcentagem 4 2 2 2" xfId="1940"/>
    <cellStyle name="Porcentagem 4 4 2" xfId="1941"/>
    <cellStyle name="Result" xfId="1942"/>
    <cellStyle name="Result2" xfId="1943"/>
    <cellStyle name="Separador de milhares 156 2" xfId="1944"/>
    <cellStyle name="Separador de milhares 161 2" xfId="1945"/>
    <cellStyle name="Saída 10 2" xfId="1946"/>
    <cellStyle name="Saída 11 2" xfId="1947"/>
    <cellStyle name="Separador de milhares 2 9" xfId="1948"/>
    <cellStyle name="Saída 12 2" xfId="1949"/>
    <cellStyle name="Saída 13 2" xfId="1950"/>
    <cellStyle name="Separador de milhares 104" xfId="1951"/>
    <cellStyle name="Saída 14 2" xfId="1952"/>
    <cellStyle name="Separador de milhares 149" xfId="1953"/>
    <cellStyle name="Separador de milhares 154" xfId="1954"/>
    <cellStyle name="Saída 16 2" xfId="1955"/>
    <cellStyle name="Saída 17 2" xfId="1956"/>
    <cellStyle name="Saída 5 2" xfId="1957"/>
    <cellStyle name="Separador de milhares 169 2" xfId="1958"/>
    <cellStyle name="Separador de milhares 174 2" xfId="1959"/>
    <cellStyle name="Saída 7 2" xfId="1960"/>
    <cellStyle name="Separador de milhares 176 2" xfId="1961"/>
    <cellStyle name="Separador de milhares 181 2" xfId="1962"/>
    <cellStyle name="Saída 8 2" xfId="1963"/>
    <cellStyle name="Separador de milhares 177 2" xfId="1964"/>
    <cellStyle name="Separador de milhares 182 2" xfId="1965"/>
    <cellStyle name="Saída 9 2" xfId="1966"/>
    <cellStyle name="Separador de milhares 178 2" xfId="1967"/>
    <cellStyle name="Separador de milhares 183 2" xfId="1968"/>
    <cellStyle name="Separador de milhares 10 3" xfId="1969"/>
    <cellStyle name="Separador de milhares 10 3 2" xfId="1970"/>
    <cellStyle name="Separador de milhares 10 4" xfId="1971"/>
    <cellStyle name="Separador de milhares 27 4 2 2" xfId="1972"/>
    <cellStyle name="Separador de milhares 10 4 2" xfId="1973"/>
    <cellStyle name="Separador de milhares 10 5 2" xfId="1974"/>
    <cellStyle name="Separador de milhares 10 6 2" xfId="1975"/>
    <cellStyle name="Separador de milhares 10 7 2" xfId="1976"/>
    <cellStyle name="Total 2 17" xfId="1977"/>
    <cellStyle name="Separador de milhares 10 8 2" xfId="1978"/>
    <cellStyle name="Separador de milhares 10 9 2" xfId="1979"/>
    <cellStyle name="Separador de milhares 105" xfId="1980"/>
    <cellStyle name="Separador de milhares 110" xfId="1981"/>
    <cellStyle name="Separador de milhares 105 2" xfId="1982"/>
    <cellStyle name="Separador de milhares 110 2" xfId="1983"/>
    <cellStyle name="Separador de milhares 107" xfId="1984"/>
    <cellStyle name="Separador de milhares 112" xfId="1985"/>
    <cellStyle name="Separador de milhares 107 2" xfId="1986"/>
    <cellStyle name="Separador de milhares 112 2" xfId="1987"/>
    <cellStyle name="Separador de milhares 108" xfId="1988"/>
    <cellStyle name="Separador de milhares 113" xfId="1989"/>
    <cellStyle name="Separador de milhares 109 2" xfId="1990"/>
    <cellStyle name="Separador de milhares 114 2" xfId="1991"/>
    <cellStyle name="Separador de milhares 11 2 2" xfId="1992"/>
    <cellStyle name="Separador de milhares 11 3" xfId="1993"/>
    <cellStyle name="Separador de milhares 115" xfId="1994"/>
    <cellStyle name="Separador de milhares 120" xfId="1995"/>
    <cellStyle name="Separador de milhares 115 2" xfId="1996"/>
    <cellStyle name="Separador de milhares 120 2" xfId="1997"/>
    <cellStyle name="Separador de milhares 12 2 2" xfId="1998"/>
    <cellStyle name="Separador de milhares 12 3" xfId="1999"/>
    <cellStyle name="Separador de milhares 129 2" xfId="2000"/>
    <cellStyle name="Separador de milhares 134 2" xfId="2001"/>
    <cellStyle name="Separador de milhares 13 3" xfId="2002"/>
    <cellStyle name="Separador de milhares 135" xfId="2003"/>
    <cellStyle name="Separador de milhares 140" xfId="2004"/>
    <cellStyle name="Separador de milhares 135 2" xfId="2005"/>
    <cellStyle name="Separador de milhares 140 2" xfId="2006"/>
    <cellStyle name="Separador de milhares 136" xfId="2007"/>
    <cellStyle name="Separador de milhares 141" xfId="2008"/>
    <cellStyle name="Separador de milhares 5 2" xfId="2009"/>
    <cellStyle name="Separador de milhares 137" xfId="2010"/>
    <cellStyle name="Separador de milhares 142" xfId="2011"/>
    <cellStyle name="Separador de milhares 5 2 2" xfId="2012"/>
    <cellStyle name="Separador de milhares 137 2" xfId="2013"/>
    <cellStyle name="Separador de milhares 142 2" xfId="2014"/>
    <cellStyle name="Separador de milhares 18" xfId="2015"/>
    <cellStyle name="Separador de milhares 23" xfId="2016"/>
    <cellStyle name="Separador de milhares 5 3" xfId="2017"/>
    <cellStyle name="Separador de milhares 138" xfId="2018"/>
    <cellStyle name="Separador de milhares 143" xfId="2019"/>
    <cellStyle name="Separador de milhares 5 3 2" xfId="2020"/>
    <cellStyle name="Separador de milhares 138 2" xfId="2021"/>
    <cellStyle name="Separador de milhares 143 2" xfId="2022"/>
    <cellStyle name="Separador de milhares 27 2 3" xfId="2023"/>
    <cellStyle name="Separador de milhares 5 4" xfId="2024"/>
    <cellStyle name="Separador de milhares 139" xfId="2025"/>
    <cellStyle name="Separador de milhares 144" xfId="2026"/>
    <cellStyle name="Separador de milhares 139 2" xfId="2027"/>
    <cellStyle name="Separador de milhares 144 2" xfId="2028"/>
    <cellStyle name="Texto de Aviso 3 2" xfId="2029"/>
    <cellStyle name="Separador de milhares 14" xfId="2030"/>
    <cellStyle name="Separador de milhares 145" xfId="2031"/>
    <cellStyle name="Separador de milhares 150" xfId="2032"/>
    <cellStyle name="Separador de milhares 145 2" xfId="2033"/>
    <cellStyle name="Separador de milhares 150 2" xfId="2034"/>
    <cellStyle name="Separador de milhares 27 4 3" xfId="2035"/>
    <cellStyle name="Separador de milhares 146" xfId="2036"/>
    <cellStyle name="Separador de milhares 151" xfId="2037"/>
    <cellStyle name="Separador de milhares 147" xfId="2038"/>
    <cellStyle name="Separador de milhares 152" xfId="2039"/>
    <cellStyle name="Separador de milhares 22 2 2" xfId="2040"/>
    <cellStyle name="Separador de milhares 147 2" xfId="2041"/>
    <cellStyle name="Separador de milhares 152 2" xfId="2042"/>
    <cellStyle name="Separador de milhares 148" xfId="2043"/>
    <cellStyle name="Separador de milhares 153" xfId="2044"/>
    <cellStyle name="Separador de milhares 148 2" xfId="2045"/>
    <cellStyle name="Separador de milhares 153 2" xfId="2046"/>
    <cellStyle name="Separador de milhares 2 2 4" xfId="2047"/>
    <cellStyle name="Separador de milhares 154 2" xfId="2048"/>
    <cellStyle name="Separador de milhares 149 2" xfId="2049"/>
    <cellStyle name="Separador de milhares 20" xfId="2050"/>
    <cellStyle name="Separador de milhares 15" xfId="2051"/>
    <cellStyle name="Separador de milhares 15 2 2" xfId="2052"/>
    <cellStyle name="Separador de milhares 15 3" xfId="2053"/>
    <cellStyle name="Separador de milhares 162" xfId="2054"/>
    <cellStyle name="Separador de milhares 157" xfId="2055"/>
    <cellStyle name="Separador de milhares 163" xfId="2056"/>
    <cellStyle name="Separador de milhares 158" xfId="2057"/>
    <cellStyle name="Separador de milhares 21" xfId="2058"/>
    <cellStyle name="Separador de milhares 16" xfId="2059"/>
    <cellStyle name="Separador de milhares 16 2 2" xfId="2060"/>
    <cellStyle name="Separador de milhares 16 3" xfId="2061"/>
    <cellStyle name="Separador de milhares 22" xfId="2062"/>
    <cellStyle name="Separador de milhares 17" xfId="2063"/>
    <cellStyle name="Separador de milhares 183" xfId="2064"/>
    <cellStyle name="Separador de milhares 178" xfId="2065"/>
    <cellStyle name="Separador de milhares 184" xfId="2066"/>
    <cellStyle name="Separador de milhares 179" xfId="2067"/>
    <cellStyle name="Separador de milhares 184 2" xfId="2068"/>
    <cellStyle name="Separador de milhares 179 2" xfId="2069"/>
    <cellStyle name="Separador de milhares 23 2" xfId="2070"/>
    <cellStyle name="Separador de milhares 18 2" xfId="2071"/>
    <cellStyle name="Separador de milhares 18 2 2" xfId="2072"/>
    <cellStyle name="Título 2 5" xfId="2073"/>
    <cellStyle name="Separador de milhares 18 3" xfId="2074"/>
    <cellStyle name="Separador de milhares 185" xfId="2075"/>
    <cellStyle name="Separador de milhares 35 2" xfId="2076"/>
    <cellStyle name="Separador de milhares 40 2" xfId="2077"/>
    <cellStyle name="Separador de milhares 5 2 3" xfId="2078"/>
    <cellStyle name="Separador de milhares 24" xfId="2079"/>
    <cellStyle name="Separador de milhares 19" xfId="2080"/>
    <cellStyle name="Separador de milhares 2 1" xfId="2081"/>
    <cellStyle name="Separador de milhares 2 2" xfId="2082"/>
    <cellStyle name="Separador de milhares 2 2 10" xfId="2083"/>
    <cellStyle name="Separador de milhares 2 2 10 2" xfId="2084"/>
    <cellStyle name="Separador de milhares 2 2 11" xfId="2085"/>
    <cellStyle name="Separador de milhares 2 33" xfId="2086"/>
    <cellStyle name="Separador de milhares 2 28" xfId="2087"/>
    <cellStyle name="Separador de milhares 2 2 11 2" xfId="2088"/>
    <cellStyle name="Separador de milhares 2 2 12" xfId="2089"/>
    <cellStyle name="Separador de milhares 2 2 12 2" xfId="2090"/>
    <cellStyle name="Separador de milhares 2 2 2" xfId="2091"/>
    <cellStyle name="Separador de milhares 2 2 2 2" xfId="2092"/>
    <cellStyle name="Separador de milhares 2 2 2 3" xfId="2093"/>
    <cellStyle name="Separador de milhares 2 2 6" xfId="2094"/>
    <cellStyle name="Separador de milhares 2 31" xfId="2095"/>
    <cellStyle name="Separador de milhares 2 26" xfId="2096"/>
    <cellStyle name="Separador de milhares 2 32" xfId="2097"/>
    <cellStyle name="Separador de milhares 2 27" xfId="2098"/>
    <cellStyle name="Separador de milhares 2 34" xfId="2099"/>
    <cellStyle name="Separador de milhares 2 29" xfId="2100"/>
    <cellStyle name="Separador de milhares 2 34 2" xfId="2101"/>
    <cellStyle name="Separador de milhares 2 29 2" xfId="2102"/>
    <cellStyle name="Separador de milhares 2 29 3" xfId="2103"/>
    <cellStyle name="Separador de milhares 2 3" xfId="2104"/>
    <cellStyle name="Separador de milhares 2 3 2" xfId="2105"/>
    <cellStyle name="Separador de milhares 2 40" xfId="2106"/>
    <cellStyle name="Separador de milhares 2 35" xfId="2107"/>
    <cellStyle name="Separador de milhares 2 40 2" xfId="2108"/>
    <cellStyle name="Separador de milhares 2 35 2" xfId="2109"/>
    <cellStyle name="Separador de milhares 2 41 2" xfId="2110"/>
    <cellStyle name="Separador de milhares 2 36 2" xfId="2111"/>
    <cellStyle name="Separador de milhares 4 5 2 2" xfId="2112"/>
    <cellStyle name="Separador de milhares 2 42" xfId="2113"/>
    <cellStyle name="Separador de milhares 2 37" xfId="2114"/>
    <cellStyle name="Separador de milhares 4 5 3" xfId="2115"/>
    <cellStyle name="Separador de milhares 2 42 2" xfId="2116"/>
    <cellStyle name="Separador de milhares 2 37 2" xfId="2117"/>
    <cellStyle name="Separador de milhares 2 43" xfId="2118"/>
    <cellStyle name="Separador de milhares 2 38" xfId="2119"/>
    <cellStyle name="Separador de milhares 2 43 2" xfId="2120"/>
    <cellStyle name="Separador de milhares 2 38 2" xfId="2121"/>
    <cellStyle name="Separador de milhares 2 44" xfId="2122"/>
    <cellStyle name="Separador de milhares 2 39" xfId="2123"/>
    <cellStyle name="Separador de milhares 2 44 2" xfId="2124"/>
    <cellStyle name="Separador de milhares 2 39 2" xfId="2125"/>
    <cellStyle name="Separador de milhares 2 4 2" xfId="2126"/>
    <cellStyle name="Separador de milhares 2 44 2 2" xfId="2127"/>
    <cellStyle name="Separador de milhares 2 44 3" xfId="2128"/>
    <cellStyle name="Separador de milhares 2 5" xfId="2129"/>
    <cellStyle name="Separador de milhares 2 6" xfId="2130"/>
    <cellStyle name="Separador de milhares 2 7" xfId="2131"/>
    <cellStyle name="Separador de milhares 2 7 2" xfId="2132"/>
    <cellStyle name="Separador de milhares 2 8" xfId="2133"/>
    <cellStyle name="Separador de milhares 30 2" xfId="2134"/>
    <cellStyle name="Separador de milhares 25 2" xfId="2135"/>
    <cellStyle name="Separador de milhares 25 2 2" xfId="2136"/>
    <cellStyle name="Separador de milhares 25 3" xfId="2137"/>
    <cellStyle name="Separador de milhares 31" xfId="2138"/>
    <cellStyle name="Separador de milhares 26" xfId="2139"/>
    <cellStyle name="Separador de milhares 31 2" xfId="2140"/>
    <cellStyle name="Separador de milhares 26 2" xfId="2141"/>
    <cellStyle name="Separador de milhares 26 2 2" xfId="2142"/>
    <cellStyle name="Separador de milhares 26 3" xfId="2143"/>
    <cellStyle name="Separador de milhares 32 2" xfId="2144"/>
    <cellStyle name="Separador de milhares 27 2" xfId="2145"/>
    <cellStyle name="Separador de milhares 27 2 2" xfId="2146"/>
    <cellStyle name="Separador de milhares 27 2 2 2" xfId="2147"/>
    <cellStyle name="Separador de milhares 27 3" xfId="2148"/>
    <cellStyle name="Separador de milhares 27 3 2" xfId="2149"/>
    <cellStyle name="Separador de milhares 27 4" xfId="2150"/>
    <cellStyle name="Separador de milhares 27 4 2" xfId="2151"/>
    <cellStyle name="Separador de milhares 27 5" xfId="2152"/>
    <cellStyle name="Separador de milhares 27 5 2" xfId="2153"/>
    <cellStyle name="Separador de milhares 27 6" xfId="2154"/>
    <cellStyle name="Separador de milhares 33 2" xfId="2155"/>
    <cellStyle name="Separador de milhares 28 2" xfId="2156"/>
    <cellStyle name="Separador de milhares 3" xfId="2157"/>
    <cellStyle name="Separador de milhares 3 1" xfId="2158"/>
    <cellStyle name="Separador de milhares 3 2" xfId="2159"/>
    <cellStyle name="Separador de milhares 3 2 2 2 2" xfId="2160"/>
    <cellStyle name="Separador de milhares 3 2 2 3" xfId="2161"/>
    <cellStyle name="Separador de milhares 3 2 2 4" xfId="2162"/>
    <cellStyle name="Separador de milhares 3 2 3 2" xfId="2163"/>
    <cellStyle name="Separador de milhares 3 2 3 2 2" xfId="2164"/>
    <cellStyle name="Separador de milhares 3 2 3 3" xfId="2165"/>
    <cellStyle name="Separador de milhares 3 2 4 2" xfId="2166"/>
    <cellStyle name="Separador de milhares 3 2 5" xfId="2167"/>
    <cellStyle name="Separador de milhares 3 2 5 2" xfId="2168"/>
    <cellStyle name="Separador de milhares 3 3" xfId="2169"/>
    <cellStyle name="Separador de milhares 3 3 2" xfId="2170"/>
    <cellStyle name="Separador de milhares 3 3 2 2" xfId="2171"/>
    <cellStyle name="Separador de milhares 3 3 3" xfId="2172"/>
    <cellStyle name="Separador de milhares 3 3 3 2" xfId="2173"/>
    <cellStyle name="Separador de milhares 3 4 2" xfId="2174"/>
    <cellStyle name="Separador de milhares 3 4 2 2" xfId="2175"/>
    <cellStyle name="Separador de milhares 3 4 3 2 2" xfId="2176"/>
    <cellStyle name="Separador de milhares 3 4 5" xfId="2177"/>
    <cellStyle name="Separador de milhares 3 5" xfId="2178"/>
    <cellStyle name="Separador de milhares 3 5 2" xfId="2179"/>
    <cellStyle name="Separador de milhares 3 5 2 2" xfId="2180"/>
    <cellStyle name="Separador de milhares 3 5 3 2" xfId="2181"/>
    <cellStyle name="Separador de milhares 3 6" xfId="2182"/>
    <cellStyle name="Separador de milhares 36" xfId="2183"/>
    <cellStyle name="Separador de milhares 41" xfId="2184"/>
    <cellStyle name="Separador de milhares 36 2" xfId="2185"/>
    <cellStyle name="Separador de milhares 41 2" xfId="2186"/>
    <cellStyle name="Separador de milhares 5 3 3" xfId="2187"/>
    <cellStyle name="Separador de milhares 37" xfId="2188"/>
    <cellStyle name="Separador de milhares 42" xfId="2189"/>
    <cellStyle name="Separador de milhares 37 2" xfId="2190"/>
    <cellStyle name="Separador de milhares 42 2" xfId="2191"/>
    <cellStyle name="Separador de milhares 38" xfId="2192"/>
    <cellStyle name="Separador de milhares 43" xfId="2193"/>
    <cellStyle name="Separador de milhares 38 2" xfId="2194"/>
    <cellStyle name="Separador de milhares 43 2" xfId="2195"/>
    <cellStyle name="Separador de milhares 39" xfId="2196"/>
    <cellStyle name="Separador de milhares 44" xfId="2197"/>
    <cellStyle name="Separador de milhares 4" xfId="2198"/>
    <cellStyle name="Separador de milhares 4 2 3 2" xfId="2199"/>
    <cellStyle name="Separador de milhares 4 2 3 2 2" xfId="2200"/>
    <cellStyle name="Separador de milhares 4 2 3 3" xfId="2201"/>
    <cellStyle name="Separador de milhares 4 4 2 2" xfId="2202"/>
    <cellStyle name="Separador de milhares 4 4 3" xfId="2203"/>
    <cellStyle name="Separador de milhares 45" xfId="2204"/>
    <cellStyle name="Separador de milhares 50" xfId="2205"/>
    <cellStyle name="Separador de milhares 45 2" xfId="2206"/>
    <cellStyle name="Separador de milhares 50 2" xfId="2207"/>
    <cellStyle name="Separador de milhares 46" xfId="2208"/>
    <cellStyle name="Separador de milhares 51" xfId="2209"/>
    <cellStyle name="Separador de milhares 46 2" xfId="2210"/>
    <cellStyle name="Separador de milhares 51 2" xfId="2211"/>
    <cellStyle name="Separador de milhares 47" xfId="2212"/>
    <cellStyle name="Separador de milhares 52" xfId="2213"/>
    <cellStyle name="Separador de milhares 47 2" xfId="2214"/>
    <cellStyle name="Separador de milhares 52 2" xfId="2215"/>
    <cellStyle name="Separador de milhares 48" xfId="2216"/>
    <cellStyle name="Separador de milhares 53" xfId="2217"/>
    <cellStyle name="Separador de milhares 49" xfId="2218"/>
    <cellStyle name="Separador de milhares 54" xfId="2219"/>
    <cellStyle name="Título 3 6 2" xfId="2220"/>
    <cellStyle name="Separador de milhares 49 2" xfId="2221"/>
    <cellStyle name="Separador de milhares 54 2" xfId="2222"/>
    <cellStyle name="Separador de milhares 5" xfId="2223"/>
    <cellStyle name="Separador de milhares 5 2 3 2" xfId="2224"/>
    <cellStyle name="Separador de milhares 5 2 4" xfId="2225"/>
    <cellStyle name="Separador de milhares 5 2 4 2" xfId="2226"/>
    <cellStyle name="Separador de milhares 5 3 2 2" xfId="2227"/>
    <cellStyle name="Separador de milhares 5 3 3 2" xfId="2228"/>
    <cellStyle name="Separador de milhares 5 3 4" xfId="2229"/>
    <cellStyle name="Separador de milhares 5 3 4 2" xfId="2230"/>
    <cellStyle name="Separador de milhares 5 3 5" xfId="2231"/>
    <cellStyle name="Separador de milhares 5 3 5 2" xfId="2232"/>
    <cellStyle name="Separador de milhares 5 3 5 2 2" xfId="2233"/>
    <cellStyle name="Título 1 1 1" xfId="2234"/>
    <cellStyle name="Separador de milhares 5 3 5 3" xfId="2235"/>
    <cellStyle name="Separador de milhares 50 2 2" xfId="2236"/>
    <cellStyle name="Separador de milhares 50 3" xfId="2237"/>
    <cellStyle name="Separador de milhares 55" xfId="2238"/>
    <cellStyle name="Separador de milhares 60" xfId="2239"/>
    <cellStyle name="Separador de milhares 55 2" xfId="2240"/>
    <cellStyle name="Separador de milhares 60 2" xfId="2241"/>
    <cellStyle name="Separador de milhares 55 2 2" xfId="2242"/>
    <cellStyle name="Separador de milhares 55 3" xfId="2243"/>
    <cellStyle name="Separador de milhares 56 2" xfId="2244"/>
    <cellStyle name="Separador de milhares 61 2" xfId="2245"/>
    <cellStyle name="Separador de milhares 57" xfId="2246"/>
    <cellStyle name="Separador de milhares 62" xfId="2247"/>
    <cellStyle name="Separador de milhares 57 2" xfId="2248"/>
    <cellStyle name="Separador de milhares 62 2" xfId="2249"/>
    <cellStyle name="Separador de milhares 57 2 2" xfId="2250"/>
    <cellStyle name="Separador de milhares 57 3" xfId="2251"/>
    <cellStyle name="Separador de milhares 58" xfId="2252"/>
    <cellStyle name="Separador de milhares 63" xfId="2253"/>
    <cellStyle name="Separador de milhares 59" xfId="2254"/>
    <cellStyle name="Separador de milhares 64" xfId="2255"/>
    <cellStyle name="Texto de Aviso 4 2" xfId="2256"/>
    <cellStyle name="Separador de milhares 59 2" xfId="2257"/>
    <cellStyle name="Separador de milhares 64 2" xfId="2258"/>
    <cellStyle name="Separador de milhares 6" xfId="2259"/>
    <cellStyle name="Separador de milhares 6 2" xfId="2260"/>
    <cellStyle name="Separador de milhares 6 2 2" xfId="2261"/>
    <cellStyle name="Separador de milhares 6 3" xfId="2262"/>
    <cellStyle name="Separador de milhares 6 3 2" xfId="2263"/>
    <cellStyle name="Separador de milhares 6 3 3" xfId="2264"/>
    <cellStyle name="Separador de milhares 86 2" xfId="2265"/>
    <cellStyle name="Separador de milhares 91 2" xfId="2266"/>
    <cellStyle name="Separador de milhares 6 3 3 2 2" xfId="2267"/>
    <cellStyle name="Separador de milhares 6 3 3 3" xfId="2268"/>
    <cellStyle name="Separador de milhares 6 3 4" xfId="2269"/>
    <cellStyle name="Separador de milhares 6 4" xfId="2270"/>
    <cellStyle name="Separador de milhares 61 3" xfId="2271"/>
    <cellStyle name="Separador de milhares 65" xfId="2272"/>
    <cellStyle name="Separador de milhares 70" xfId="2273"/>
    <cellStyle name="Separador de milhares 65 2" xfId="2274"/>
    <cellStyle name="Separador de milhares 70 2" xfId="2275"/>
    <cellStyle name="Separador de milhares 65 2 2" xfId="2276"/>
    <cellStyle name="Separador de milhares 66" xfId="2277"/>
    <cellStyle name="Separador de milhares 71" xfId="2278"/>
    <cellStyle name="Separador de milhares 66 2" xfId="2279"/>
    <cellStyle name="Separador de milhares 71 2" xfId="2280"/>
    <cellStyle name="Separador de milhares 67" xfId="2281"/>
    <cellStyle name="Separador de milhares 72" xfId="2282"/>
    <cellStyle name="Separador de milhares 67 2" xfId="2283"/>
    <cellStyle name="Separador de milhares 72 2" xfId="2284"/>
    <cellStyle name="Separador de milhares 68" xfId="2285"/>
    <cellStyle name="Separador de milhares 73" xfId="2286"/>
    <cellStyle name="Separador de milhares 69" xfId="2287"/>
    <cellStyle name="Separador de milhares 74" xfId="2288"/>
    <cellStyle name="Separador de milhares 69 2" xfId="2289"/>
    <cellStyle name="Separador de milhares 74 2" xfId="2290"/>
    <cellStyle name="Separador de milhares 7" xfId="2291"/>
    <cellStyle name="Separador de milhares 7 2" xfId="2292"/>
    <cellStyle name="Separador de milhares 7 3" xfId="2293"/>
    <cellStyle name="Separador de milhares 7 4" xfId="2294"/>
    <cellStyle name="Separador de milhares 7 5" xfId="2295"/>
    <cellStyle name="Separador de milhares 7 5 2" xfId="2296"/>
    <cellStyle name="Separador de milhares 7 5 3" xfId="2297"/>
    <cellStyle name="Separador de milhares 7 6" xfId="2298"/>
    <cellStyle name="Separador de milhares 7 6 2" xfId="2299"/>
    <cellStyle name="Separador de milhares 7 6 2 2" xfId="2300"/>
    <cellStyle name="Separador de milhares 7 6 3" xfId="2301"/>
    <cellStyle name="Separador de milhares 7 7" xfId="2302"/>
    <cellStyle name="Separador de milhares 75" xfId="2303"/>
    <cellStyle name="Separador de milhares 80" xfId="2304"/>
    <cellStyle name="Separador de milhares 75 2" xfId="2305"/>
    <cellStyle name="Separador de milhares 80 2" xfId="2306"/>
    <cellStyle name="Separador de milhares 76" xfId="2307"/>
    <cellStyle name="Separador de milhares 81" xfId="2308"/>
    <cellStyle name="Separador de milhares 76 2" xfId="2309"/>
    <cellStyle name="Separador de milhares 81 2" xfId="2310"/>
    <cellStyle name="Separador de milhares 77" xfId="2311"/>
    <cellStyle name="Separador de milhares 82" xfId="2312"/>
    <cellStyle name="Separador de milhares 77 2" xfId="2313"/>
    <cellStyle name="Separador de milhares 82 2" xfId="2314"/>
    <cellStyle name="Separador de milhares 78" xfId="2315"/>
    <cellStyle name="Separador de milhares 83" xfId="2316"/>
    <cellStyle name="Separador de milhares 78 2" xfId="2317"/>
    <cellStyle name="Separador de milhares 83 2" xfId="2318"/>
    <cellStyle name="Separador de milhares 79" xfId="2319"/>
    <cellStyle name="Separador de milhares 84" xfId="2320"/>
    <cellStyle name="Separador de milhares 8" xfId="2321"/>
    <cellStyle name="Separador de milhares 8 2" xfId="2322"/>
    <cellStyle name="Separador de milhares 8 2 2" xfId="2323"/>
    <cellStyle name="Separador de milhares 8 3" xfId="2324"/>
    <cellStyle name="Separador de milhares 8 3 2" xfId="2325"/>
    <cellStyle name="Separador de milhares 8 3 2 2" xfId="2326"/>
    <cellStyle name="Separador de milhares 8 3 3" xfId="2327"/>
    <cellStyle name="Separador de milhares 8 4" xfId="2328"/>
    <cellStyle name="Separador de milhares 85 2" xfId="2329"/>
    <cellStyle name="Separador de milhares 90 2" xfId="2330"/>
    <cellStyle name="Separador de milhares 86" xfId="2331"/>
    <cellStyle name="Separador de milhares 91" xfId="2332"/>
    <cellStyle name="Separador de milhares 87" xfId="2333"/>
    <cellStyle name="Separador de milhares 92" xfId="2334"/>
    <cellStyle name="Separador de milhares 87 2" xfId="2335"/>
    <cellStyle name="Separador de milhares 92 2" xfId="2336"/>
    <cellStyle name="Separador de milhares 88" xfId="2337"/>
    <cellStyle name="Separador de milhares 93" xfId="2338"/>
    <cellStyle name="Separador de milhares 88 2" xfId="2339"/>
    <cellStyle name="Separador de milhares 93 2" xfId="2340"/>
    <cellStyle name="Separador de milhares 89" xfId="2341"/>
    <cellStyle name="Separador de milhares 94" xfId="2342"/>
    <cellStyle name="Separador de milhares 89 2" xfId="2343"/>
    <cellStyle name="Separador de milhares 94 2" xfId="2344"/>
    <cellStyle name="Separador de milhares 9" xfId="2345"/>
    <cellStyle name="Separador de milhares 9 2" xfId="2346"/>
    <cellStyle name="Separador de milhares 9 2 2" xfId="2347"/>
    <cellStyle name="Separador de milhares 9 3" xfId="2348"/>
    <cellStyle name="Separador de milhares 95" xfId="2349"/>
    <cellStyle name="Separador de milhares 95 2" xfId="2350"/>
    <cellStyle name="Separador de milhares 96 2" xfId="2351"/>
    <cellStyle name="Separador de milhares 97" xfId="2352"/>
    <cellStyle name="Separador de milhares 97 2" xfId="2353"/>
    <cellStyle name="Separador de milhares 98" xfId="2354"/>
    <cellStyle name="Separador de milhares 98 2" xfId="2355"/>
    <cellStyle name="Texto de Aviso 3" xfId="2356"/>
    <cellStyle name="Separador de milhares 99" xfId="2357"/>
    <cellStyle name="Título 3 7 2" xfId="2358"/>
    <cellStyle name="Separador de milhares 99 2" xfId="2359"/>
    <cellStyle name="Texto de Aviso 1" xfId="2360"/>
    <cellStyle name="Texto de Aviso 10 2" xfId="2361"/>
    <cellStyle name="Texto de Aviso 11 2" xfId="2362"/>
    <cellStyle name="Texto de Aviso 12 2" xfId="2363"/>
    <cellStyle name="Texto de Aviso 13 2" xfId="2364"/>
    <cellStyle name="Texto de Aviso 14 2" xfId="2365"/>
    <cellStyle name="Texto de Aviso 15 2" xfId="2366"/>
    <cellStyle name="Texto de Aviso 16 2" xfId="2367"/>
    <cellStyle name="Total 2 2" xfId="2368"/>
    <cellStyle name="Texto de Aviso 17 2" xfId="2369"/>
    <cellStyle name="Total 3 2" xfId="2370"/>
    <cellStyle name="Texto de Aviso 2 2" xfId="2371"/>
    <cellStyle name="Texto de Aviso 4" xfId="2372"/>
    <cellStyle name="Texto de Aviso 5" xfId="2373"/>
    <cellStyle name="Texto de Aviso 5 2" xfId="2374"/>
    <cellStyle name="Texto de Aviso 6 2" xfId="2375"/>
    <cellStyle name="Texto de Aviso 8 2" xfId="2376"/>
    <cellStyle name="Texto de Aviso 9 2" xfId="2377"/>
    <cellStyle name="Texto Explicativo 1" xfId="2378"/>
    <cellStyle name="Texto Explicativo 15 2" xfId="2379"/>
    <cellStyle name="Texto Explicativo 2" xfId="2380"/>
    <cellStyle name="Texto Explicativo 3" xfId="2381"/>
    <cellStyle name="Texto Explicativo 3 2" xfId="2382"/>
    <cellStyle name="Texto Explicativo 4" xfId="2383"/>
    <cellStyle name="Texto Explicativo 4 2" xfId="2384"/>
    <cellStyle name="Texto Explicativo 5" xfId="2385"/>
    <cellStyle name="Texto Explicativo 5 2" xfId="2386"/>
    <cellStyle name="Texto Explicativo 6" xfId="2387"/>
    <cellStyle name="Texto Explicativo 6 2" xfId="2388"/>
    <cellStyle name="Texto Explicativo 7" xfId="2389"/>
    <cellStyle name="Texto Explicativo 7 2" xfId="2390"/>
    <cellStyle name="Texto Explicativo 8" xfId="2391"/>
    <cellStyle name="Texto Explicativo 8 2" xfId="2392"/>
    <cellStyle name="Texto Explicativo 9 2" xfId="2393"/>
    <cellStyle name="Título 1 1" xfId="2394"/>
    <cellStyle name="Título 1 1 1 1" xfId="2395"/>
    <cellStyle name="Título 4 6 2" xfId="2396"/>
    <cellStyle name="Título 1 1 2" xfId="2397"/>
    <cellStyle name="Título 1 1_Campo de Antenas - SBGL-ORÇ" xfId="2398"/>
    <cellStyle name="Título 1 17 2" xfId="2399"/>
    <cellStyle name="Título 1 2" xfId="2400"/>
    <cellStyle name="Título 1 2 2" xfId="2401"/>
    <cellStyle name="Título 1 3 2" xfId="2402"/>
    <cellStyle name="Título 1 4" xfId="2403"/>
    <cellStyle name="Título 1 5" xfId="2404"/>
    <cellStyle name="Título 1 6" xfId="2405"/>
    <cellStyle name="Título 1 6 2" xfId="2406"/>
    <cellStyle name="Título 1 8 2" xfId="2407"/>
    <cellStyle name="Total 2 15" xfId="2408"/>
    <cellStyle name="Título 1 9 2" xfId="2409"/>
    <cellStyle name="Título 11 2" xfId="2410"/>
    <cellStyle name="Título 12 2" xfId="2411"/>
    <cellStyle name="Título 13 2" xfId="2412"/>
    <cellStyle name="Título 14 2" xfId="2413"/>
    <cellStyle name="Título 15 2" xfId="2414"/>
    <cellStyle name="Título 20 2" xfId="2415"/>
    <cellStyle name="Título 17 2" xfId="2416"/>
    <cellStyle name="Título 18 2" xfId="2417"/>
    <cellStyle name="Título 2 1" xfId="2418"/>
    <cellStyle name="Título 2 16 2" xfId="2419"/>
    <cellStyle name="Título 2 17 2" xfId="2420"/>
    <cellStyle name="Título 2 2" xfId="2421"/>
    <cellStyle name="Título 2 2 2" xfId="2422"/>
    <cellStyle name="Título 2 3 2" xfId="2423"/>
    <cellStyle name="Título 2 4" xfId="2424"/>
    <cellStyle name="Título 2 4 2" xfId="2425"/>
    <cellStyle name="Título 2 6" xfId="2426"/>
    <cellStyle name="Título 2 7" xfId="2427"/>
    <cellStyle name="Título 2 8" xfId="2428"/>
    <cellStyle name="Título 2 8 2" xfId="2429"/>
    <cellStyle name="Título 2 9 2" xfId="2430"/>
    <cellStyle name="Título 3 1" xfId="2431"/>
    <cellStyle name="Título 3 10 2" xfId="2432"/>
    <cellStyle name="Título 3 15 2" xfId="2433"/>
    <cellStyle name="Título 3 16 2" xfId="2434"/>
    <cellStyle name="Título 3 17 2" xfId="2435"/>
    <cellStyle name="Título 3 2" xfId="2436"/>
    <cellStyle name="Título 3 2 2" xfId="2437"/>
    <cellStyle name="Título 3 4" xfId="2438"/>
    <cellStyle name="Título 3 4 2" xfId="2439"/>
    <cellStyle name="Título 3 5" xfId="2440"/>
    <cellStyle name="Título 3 5 2" xfId="2441"/>
    <cellStyle name="Título 3 6" xfId="2442"/>
    <cellStyle name="Título 3 7" xfId="2443"/>
    <cellStyle name="Título 3 8" xfId="2444"/>
    <cellStyle name="Título 3 8 2" xfId="2445"/>
    <cellStyle name="Título 3 9 2" xfId="2446"/>
    <cellStyle name="Título 4 1" xfId="2447"/>
    <cellStyle name="Título 4 11 2" xfId="2448"/>
    <cellStyle name="Título 4 12 2" xfId="2449"/>
    <cellStyle name="Título 4 13 2" xfId="2450"/>
    <cellStyle name="Título 4 14 2" xfId="2451"/>
    <cellStyle name="Título 4 15 2" xfId="2452"/>
    <cellStyle name="Título 4 16 2" xfId="2453"/>
    <cellStyle name="Título 4 17 2" xfId="2454"/>
    <cellStyle name="Título 4 3 2" xfId="2455"/>
    <cellStyle name="Título 4 4" xfId="2456"/>
    <cellStyle name="Título 4 4 2" xfId="2457"/>
    <cellStyle name="Título 4 5" xfId="2458"/>
    <cellStyle name="Título 4 5 2" xfId="2459"/>
    <cellStyle name="Título 4 6" xfId="2460"/>
    <cellStyle name="Título 4 7 2" xfId="2461"/>
    <cellStyle name="Título 4 8" xfId="2462"/>
    <cellStyle name="Título 8" xfId="2463"/>
    <cellStyle name="Título 9" xfId="2464"/>
    <cellStyle name="Total 10 2" xfId="2465"/>
    <cellStyle name="Total 11 2" xfId="2466"/>
    <cellStyle name="Total 12 2" xfId="2467"/>
    <cellStyle name="Total 13 2" xfId="2468"/>
    <cellStyle name="Total 14 2" xfId="2469"/>
    <cellStyle name="Total 2" xfId="2470"/>
    <cellStyle name="Total 2 11" xfId="2471"/>
    <cellStyle name="Total 2 14" xfId="2472"/>
    <cellStyle name="Total 2 16" xfId="2473"/>
    <cellStyle name="Total 2 4" xfId="2474"/>
    <cellStyle name="Total 2 5" xfId="2475"/>
    <cellStyle name="Total 3" xfId="2476"/>
    <cellStyle name="Total 4" xfId="2477"/>
    <cellStyle name="Total 4 2" xfId="2478"/>
    <cellStyle name="Total 5" xfId="2479"/>
    <cellStyle name="Total 5 2" xfId="2480"/>
    <cellStyle name="Total 6 2" xfId="2481"/>
    <cellStyle name="Total 7" xfId="2482"/>
    <cellStyle name="Total 7 2" xfId="2483"/>
    <cellStyle name="Total 8" xfId="2484"/>
    <cellStyle name="Total 8 2" xfId="2485"/>
    <cellStyle name="Total 9 2" xfId="2486"/>
    <cellStyle name="Vírgula 2" xfId="2487"/>
    <cellStyle name="Vírgula 2 2" xfId="2488"/>
    <cellStyle name="Vírgula 2 3" xfId="2489"/>
    <cellStyle name="Vírgula 3" xfId="2490"/>
    <cellStyle name="Vírgula 3 2" xfId="2491"/>
    <cellStyle name="Vírgula 3 2 2" xfId="2492"/>
    <cellStyle name="Vírgula 3 3" xfId="2493"/>
    <cellStyle name="Vírgula 4" xfId="2494"/>
    <cellStyle name="Vírgula 4 2" xfId="2495"/>
    <cellStyle name="Vírgula0" xfId="249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930014"/>
      <rgbColor rgb="00D9D9D9"/>
      <rgbColor rgb="00EBF1DE"/>
      <rgbColor rgb="00FF9901"/>
      <rgbColor rgb="00800080"/>
      <rgbColor rgb="00CCC1DA"/>
      <rgbColor rgb="00C0C0C0"/>
      <rgbColor rgb="00808080"/>
      <rgbColor rgb="009999FF"/>
      <rgbColor rgb="00FF8DA6"/>
      <rgbColor rgb="00FFFFCC"/>
      <rgbColor rgb="00CCFFFF"/>
      <rgbColor rgb="00EDEDED"/>
      <rgbColor rgb="00FF8080"/>
      <rgbColor rgb="000166D6"/>
      <rgbColor rgb="00CCCCFF"/>
      <rgbColor rgb="00F2F2F2"/>
      <rgbColor rgb="00FDD4B8"/>
      <rgbColor rgb="00FEE9A9"/>
      <rgbColor rgb="00B9CDE5"/>
      <rgbColor rgb="00E6E0EC"/>
      <rgbColor rgb="00FDEADA"/>
      <rgbColor rgb="00E6B9B8"/>
      <rgbColor rgb="00EEEEEE"/>
      <rgbColor rgb="00B0B2B6"/>
      <rgbColor rgb="00DBEEF4"/>
      <rgbColor rgb="00CCFFCC"/>
      <rgbColor rgb="00FFFF99"/>
      <rgbColor rgb="0099CCFF"/>
      <rgbColor rgb="00FF99CC"/>
      <rgbColor rgb="00CC99FF"/>
      <rgbColor rgb="00FFCC99"/>
      <rgbColor rgb="00B3A2C7"/>
      <rgbColor rgb="0033CCCC"/>
      <rgbColor rgb="00BFCE9A"/>
      <rgbColor rgb="00FFCC00"/>
      <rgbColor rgb="00FF9900"/>
      <rgbColor rgb="00FA7D00"/>
      <rgbColor rgb="00A6A6A6"/>
      <rgbColor rgb="00969696"/>
      <rgbColor rgb="00DCE6F2"/>
      <rgbColor rgb="00AFAFB2"/>
      <rgbColor rgb="00054407"/>
      <rgbColor rgb="00F2DCDB"/>
      <rgbColor rgb="00915800"/>
      <rgbColor rgb="00BFBFBF"/>
      <rgbColor rgb="00DAE6CD"/>
      <rgbColor rgb="0037375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externalLink" Target="externalLinks/externalLink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798803</xdr:colOff>
      <xdr:row>58</xdr:row>
      <xdr:rowOff>69480</xdr:rowOff>
    </xdr:from>
    <xdr:to>
      <xdr:col>3</xdr:col>
      <xdr:colOff>164196</xdr:colOff>
      <xdr:row>58</xdr:row>
      <xdr:rowOff>337330</xdr:rowOff>
    </xdr:to>
    <xdr:sp>
      <xdr:nvSpPr>
        <xdr:cNvPr id="2" name="CustomShape 1"/>
        <xdr:cNvSpPr/>
      </xdr:nvSpPr>
      <xdr:spPr>
        <a:xfrm>
          <a:off x="2531745" y="15271115"/>
          <a:ext cx="175260" cy="15938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>
          <a:spAutoFit/>
        </a:bodyPr>
        <a:lstStyle/>
        <a:p>
          <a:pPr>
            <a:lnSpc>
              <a:spcPct val="100000"/>
            </a:lnSpc>
          </a:pPr>
          <a:endParaRPr lang="pt-BR" sz="1200" b="0" strike="noStrike" spc="-1">
            <a:latin typeface="Times New Roman" panose="02020603050405020304" pitchFamily="12"/>
          </a:endParaRPr>
        </a:p>
      </xdr:txBody>
    </xdr:sp>
    <xdr:clientData/>
  </xdr:twoCellAnchor>
  <xdr:twoCellAnchor editAs="oneCell">
    <xdr:from>
      <xdr:col>2</xdr:col>
      <xdr:colOff>717177</xdr:colOff>
      <xdr:row>0</xdr:row>
      <xdr:rowOff>187453</xdr:rowOff>
    </xdr:from>
    <xdr:to>
      <xdr:col>8</xdr:col>
      <xdr:colOff>33618</xdr:colOff>
      <xdr:row>4</xdr:row>
      <xdr:rowOff>147649</xdr:rowOff>
    </xdr:to>
    <xdr:pic>
      <xdr:nvPicPr>
        <xdr:cNvPr id="3" name="Imagem 6" descr="soiurb"/>
        <xdr:cNvPicPr/>
      </xdr:nvPicPr>
      <xdr:blipFill>
        <a:blip r:embed="rId1" cstate="print"/>
        <a:stretch>
          <a:fillRect/>
        </a:stretch>
      </xdr:blipFill>
      <xdr:spPr>
        <a:xfrm>
          <a:off x="2450465" y="187325"/>
          <a:ext cx="11222355" cy="874395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7</xdr:col>
      <xdr:colOff>299160</xdr:colOff>
      <xdr:row>58</xdr:row>
      <xdr:rowOff>108000</xdr:rowOff>
    </xdr:from>
    <xdr:to>
      <xdr:col>7</xdr:col>
      <xdr:colOff>480982</xdr:colOff>
      <xdr:row>58</xdr:row>
      <xdr:rowOff>375850</xdr:rowOff>
    </xdr:to>
    <xdr:sp>
      <xdr:nvSpPr>
        <xdr:cNvPr id="4" name="CustomShape 1"/>
        <xdr:cNvSpPr/>
      </xdr:nvSpPr>
      <xdr:spPr>
        <a:xfrm>
          <a:off x="12557760" y="15309850"/>
          <a:ext cx="181610" cy="1206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>
          <a:spAutoFit/>
        </a:bodyPr>
        <a:lstStyle/>
        <a:p>
          <a:pPr>
            <a:lnSpc>
              <a:spcPct val="100000"/>
            </a:lnSpc>
          </a:pPr>
          <a:endParaRPr lang="pt-BR" sz="1200" b="0" strike="noStrike" spc="-1">
            <a:latin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1139795</xdr:colOff>
      <xdr:row>58</xdr:row>
      <xdr:rowOff>195133</xdr:rowOff>
    </xdr:from>
    <xdr:to>
      <xdr:col>4</xdr:col>
      <xdr:colOff>122486</xdr:colOff>
      <xdr:row>60</xdr:row>
      <xdr:rowOff>99022</xdr:rowOff>
    </xdr:to>
    <xdr:sp>
      <xdr:nvSpPr>
        <xdr:cNvPr id="8" name="CustomShape 1"/>
        <xdr:cNvSpPr/>
      </xdr:nvSpPr>
      <xdr:spPr>
        <a:xfrm>
          <a:off x="3682365" y="15396845"/>
          <a:ext cx="5821680" cy="3606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300" b="1" strike="noStrike" spc="-1">
              <a:solidFill>
                <a:srgbClr val="000000"/>
              </a:solidFill>
              <a:latin typeface="Arial" panose="020B0604020202020204"/>
            </a:rPr>
            <a:t>_______________________________________</a:t>
          </a:r>
          <a:endParaRPr lang="pt-BR" sz="13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300" b="1" strike="noStrike" spc="-1">
              <a:solidFill>
                <a:srgbClr val="000000"/>
              </a:solidFill>
              <a:latin typeface="Arial" panose="020B0604020202020204"/>
            </a:rPr>
            <a:t>EDUARDO OLIVEIRA DOS SANTOS JUNIOR</a:t>
          </a:r>
          <a:endParaRPr lang="pt-BR" sz="13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 panose="020B0604020202020204"/>
            </a:rPr>
            <a:t>SECRETARIO DE OBRAS, INFRAEST. E URBANISMO</a:t>
          </a:r>
          <a:endParaRPr lang="pt-BR" sz="1300" b="0" strike="noStrike" spc="-1">
            <a:latin typeface="Times New Roman" panose="02020603050405020304" pitchFamily="12"/>
          </a:endParaRPr>
        </a:p>
      </xdr:txBody>
    </xdr:sp>
    <xdr:clientData/>
  </xdr:twoCellAnchor>
  <xdr:twoCellAnchor>
    <xdr:from>
      <xdr:col>6</xdr:col>
      <xdr:colOff>235043</xdr:colOff>
      <xdr:row>58</xdr:row>
      <xdr:rowOff>201707</xdr:rowOff>
    </xdr:from>
    <xdr:to>
      <xdr:col>10</xdr:col>
      <xdr:colOff>37701</xdr:colOff>
      <xdr:row>60</xdr:row>
      <xdr:rowOff>102716</xdr:rowOff>
    </xdr:to>
    <xdr:sp>
      <xdr:nvSpPr>
        <xdr:cNvPr id="9" name="CustomShape 1"/>
        <xdr:cNvSpPr/>
      </xdr:nvSpPr>
      <xdr:spPr>
        <a:xfrm>
          <a:off x="11388725" y="15403195"/>
          <a:ext cx="5003165" cy="3581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300" b="1" strike="noStrike" spc="-1">
              <a:solidFill>
                <a:srgbClr val="000000"/>
              </a:solidFill>
              <a:latin typeface="Arial" panose="020B0604020202020204"/>
            </a:rPr>
            <a:t>_____________________________________</a:t>
          </a:r>
          <a:endParaRPr lang="pt-BR" sz="13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300" b="1" strike="noStrike" spc="-1">
              <a:solidFill>
                <a:srgbClr val="000000"/>
              </a:solidFill>
              <a:latin typeface="Arial" panose="020B0604020202020204"/>
            </a:rPr>
            <a:t>JEFERSON ROBERTO FERREIRA DOS SANTOS</a:t>
          </a:r>
          <a:endParaRPr lang="pt-BR" sz="13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 panose="020B0604020202020204"/>
            </a:rPr>
            <a:t>TÉCNICO EM EDIFICAÇÕES</a:t>
          </a:r>
          <a:endParaRPr lang="pt-BR" sz="1300" b="0" strike="noStrike" spc="-1">
            <a:latin typeface="Times New Roman" panose="02020603050405020304" pitchFamily="12"/>
          </a:endParaRPr>
        </a:p>
      </xdr:txBody>
    </xdr:sp>
    <xdr:clientData/>
  </xdr:twoCellAnchor>
  <xdr:twoCellAnchor>
    <xdr:from>
      <xdr:col>3</xdr:col>
      <xdr:colOff>3007791</xdr:colOff>
      <xdr:row>58</xdr:row>
      <xdr:rowOff>194123</xdr:rowOff>
    </xdr:from>
    <xdr:to>
      <xdr:col>9</xdr:col>
      <xdr:colOff>157551</xdr:colOff>
      <xdr:row>60</xdr:row>
      <xdr:rowOff>95132</xdr:rowOff>
    </xdr:to>
    <xdr:sp>
      <xdr:nvSpPr>
        <xdr:cNvPr id="10" name="CustomShape 1"/>
        <xdr:cNvSpPr/>
      </xdr:nvSpPr>
      <xdr:spPr>
        <a:xfrm>
          <a:off x="5550535" y="15395575"/>
          <a:ext cx="9627870" cy="3581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300" b="1" strike="noStrike" spc="-1">
              <a:solidFill>
                <a:srgbClr val="000000"/>
              </a:solidFill>
              <a:latin typeface="Arial" panose="020B0604020202020204"/>
            </a:rPr>
            <a:t>____________________________</a:t>
          </a:r>
          <a:endParaRPr lang="pt-BR" sz="13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300" b="1" strike="noStrike" spc="-1">
              <a:solidFill>
                <a:srgbClr val="000000"/>
              </a:solidFill>
              <a:latin typeface="Arial" panose="020B0604020202020204"/>
            </a:rPr>
            <a:t>NEIVITON PEREIRA</a:t>
          </a:r>
          <a:r>
            <a:rPr lang="pt-BR" sz="1300" b="1" strike="noStrike" spc="-1" baseline="0">
              <a:solidFill>
                <a:srgbClr val="000000"/>
              </a:solidFill>
              <a:latin typeface="Arial" panose="020B0604020202020204"/>
            </a:rPr>
            <a:t> DA SILVA</a:t>
          </a:r>
          <a:endParaRPr lang="pt-BR" sz="13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 panose="020B0604020202020204"/>
            </a:rPr>
            <a:t>TÉCNICO EM EDIFICAÇÕES</a:t>
          </a:r>
          <a:endParaRPr lang="pt-BR" sz="1300" b="0" strike="noStrike" spc="-1">
            <a:latin typeface="Times New Roman" panose="02020603050405020304" pitchFamily="12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291351</xdr:colOff>
      <xdr:row>0</xdr:row>
      <xdr:rowOff>100853</xdr:rowOff>
    </xdr:from>
    <xdr:to>
      <xdr:col>9</xdr:col>
      <xdr:colOff>690688</xdr:colOff>
      <xdr:row>1</xdr:row>
      <xdr:rowOff>44824</xdr:rowOff>
    </xdr:to>
    <xdr:pic>
      <xdr:nvPicPr>
        <xdr:cNvPr id="2" name="Imagem 1" descr="soiurb"/>
        <xdr:cNvPicPr/>
      </xdr:nvPicPr>
      <xdr:blipFill>
        <a:blip r:embed="rId1" cstate="print"/>
        <a:stretch>
          <a:fillRect/>
        </a:stretch>
      </xdr:blipFill>
      <xdr:spPr>
        <a:xfrm>
          <a:off x="1643380" y="100330"/>
          <a:ext cx="10495915" cy="887095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1770534</xdr:colOff>
      <xdr:row>139</xdr:row>
      <xdr:rowOff>87878</xdr:rowOff>
    </xdr:from>
    <xdr:to>
      <xdr:col>5</xdr:col>
      <xdr:colOff>301569</xdr:colOff>
      <xdr:row>143</xdr:row>
      <xdr:rowOff>25168</xdr:rowOff>
    </xdr:to>
    <xdr:sp>
      <xdr:nvSpPr>
        <xdr:cNvPr id="3" name="CustomShape 1"/>
        <xdr:cNvSpPr/>
      </xdr:nvSpPr>
      <xdr:spPr>
        <a:xfrm>
          <a:off x="4123055" y="38044755"/>
          <a:ext cx="3740785" cy="73723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 panose="020B0604020202020204" pitchFamily="7" charset="0"/>
              <a:cs typeface="Arial" panose="020B0604020202020204" pitchFamily="7" charset="0"/>
            </a:rPr>
            <a:t>_______________________________________</a:t>
          </a:r>
          <a:endParaRPr lang="pt-BR" sz="1100" b="0" strike="noStrike" spc="-1">
            <a:latin typeface="Arial" panose="020B0604020202020204" pitchFamily="7" charset="0"/>
            <a:cs typeface="Arial" panose="020B0604020202020204" pitchFamily="7" charset="0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 panose="020B0604020202020204" pitchFamily="7" charset="0"/>
              <a:cs typeface="Arial" panose="020B0604020202020204" pitchFamily="7" charset="0"/>
            </a:rPr>
            <a:t>EDUARDO OLIVEIRA DOS SANTOS JUNIOR</a:t>
          </a:r>
          <a:endParaRPr lang="pt-BR" sz="1100" b="0" strike="noStrike" spc="-1">
            <a:latin typeface="Arial" panose="020B0604020202020204" pitchFamily="7" charset="0"/>
            <a:cs typeface="Arial" panose="020B0604020202020204" pitchFamily="7" charset="0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 panose="020B0604020202020204" pitchFamily="7" charset="0"/>
              <a:cs typeface="Arial" panose="020B0604020202020204" pitchFamily="7" charset="0"/>
            </a:rPr>
            <a:t>SECRETÁRIO DE OBRAS, INFRAESTRUTURA E URBANISMO</a:t>
          </a:r>
          <a:endParaRPr lang="pt-BR" sz="1100" b="0" strike="noStrike" spc="-1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7</xdr:col>
      <xdr:colOff>275066</xdr:colOff>
      <xdr:row>139</xdr:row>
      <xdr:rowOff>135489</xdr:rowOff>
    </xdr:from>
    <xdr:to>
      <xdr:col>11</xdr:col>
      <xdr:colOff>392209</xdr:colOff>
      <xdr:row>143</xdr:row>
      <xdr:rowOff>68881</xdr:rowOff>
    </xdr:to>
    <xdr:sp>
      <xdr:nvSpPr>
        <xdr:cNvPr id="4" name="CustomShape 1"/>
        <xdr:cNvSpPr/>
      </xdr:nvSpPr>
      <xdr:spPr>
        <a:xfrm>
          <a:off x="9780905" y="38092380"/>
          <a:ext cx="4145915" cy="73342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 panose="020B0604020202020204" pitchFamily="7" charset="0"/>
              <a:cs typeface="Arial" panose="020B0604020202020204" pitchFamily="7" charset="0"/>
            </a:rPr>
            <a:t>_______________________________________</a:t>
          </a:r>
          <a:endParaRPr lang="pt-BR" sz="1100" b="0" strike="noStrike" spc="-1">
            <a:latin typeface="Arial" panose="020B0604020202020204" pitchFamily="7" charset="0"/>
            <a:cs typeface="Arial" panose="020B0604020202020204" pitchFamily="7" charset="0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 panose="020B0604020202020204" pitchFamily="7" charset="0"/>
              <a:cs typeface="Arial" panose="020B0604020202020204" pitchFamily="7" charset="0"/>
            </a:rPr>
            <a:t>JEFERSON ROBERTO FERREIRA DOS SANTOS</a:t>
          </a:r>
          <a:endParaRPr lang="pt-BR" sz="1100" b="0" strike="noStrike" spc="-1">
            <a:latin typeface="Arial" panose="020B0604020202020204" pitchFamily="7" charset="0"/>
            <a:cs typeface="Arial" panose="020B0604020202020204" pitchFamily="7" charset="0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 panose="020B0604020202020204" pitchFamily="7" charset="0"/>
              <a:cs typeface="Arial" panose="020B0604020202020204" pitchFamily="7" charset="0"/>
            </a:rPr>
            <a:t>TÉCNICO EM EDIFICAÇÕES</a:t>
          </a:r>
          <a:endParaRPr lang="pt-BR" sz="1100" b="0" strike="noStrike" spc="-1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4</xdr:col>
      <xdr:colOff>195176</xdr:colOff>
      <xdr:row>139</xdr:row>
      <xdr:rowOff>102878</xdr:rowOff>
    </xdr:from>
    <xdr:to>
      <xdr:col>8</xdr:col>
      <xdr:colOff>660682</xdr:colOff>
      <xdr:row>143</xdr:row>
      <xdr:rowOff>37288</xdr:rowOff>
    </xdr:to>
    <xdr:sp>
      <xdr:nvSpPr>
        <xdr:cNvPr id="5" name="CustomShape 1"/>
        <xdr:cNvSpPr/>
      </xdr:nvSpPr>
      <xdr:spPr>
        <a:xfrm>
          <a:off x="6786245" y="38059995"/>
          <a:ext cx="4351655" cy="7340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 panose="020B0604020202020204" pitchFamily="7" charset="0"/>
              <a:cs typeface="Arial" panose="020B0604020202020204" pitchFamily="7" charset="0"/>
            </a:rPr>
            <a:t>____________________________</a:t>
          </a:r>
          <a:endParaRPr lang="pt-BR" sz="1100" b="0" strike="noStrike" spc="-1">
            <a:latin typeface="Arial" panose="020B0604020202020204" pitchFamily="7" charset="0"/>
            <a:cs typeface="Arial" panose="020B0604020202020204" pitchFamily="7" charset="0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 panose="020B0604020202020204" pitchFamily="7" charset="0"/>
              <a:cs typeface="Arial" panose="020B0604020202020204" pitchFamily="7" charset="0"/>
            </a:rPr>
            <a:t>NEIVITON PEREIRA</a:t>
          </a:r>
          <a:r>
            <a:rPr lang="pt-BR" sz="1100" b="1" strike="noStrike" spc="-1" baseline="0">
              <a:solidFill>
                <a:srgbClr val="000000"/>
              </a:solidFill>
              <a:latin typeface="Arial" panose="020B0604020202020204" pitchFamily="7" charset="0"/>
              <a:cs typeface="Arial" panose="020B0604020202020204" pitchFamily="7" charset="0"/>
            </a:rPr>
            <a:t> DA SILVA</a:t>
          </a:r>
          <a:endParaRPr lang="pt-BR" sz="1100" b="0" strike="noStrike" spc="-1">
            <a:latin typeface="Arial" panose="020B0604020202020204" pitchFamily="7" charset="0"/>
            <a:cs typeface="Arial" panose="020B0604020202020204" pitchFamily="7" charset="0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 panose="020B0604020202020204" pitchFamily="7" charset="0"/>
              <a:cs typeface="Arial" panose="020B0604020202020204" pitchFamily="7" charset="0"/>
            </a:rPr>
            <a:t>TÉCNICO EM EDIFICAÇÕES</a:t>
          </a:r>
          <a:endParaRPr lang="pt-BR" sz="1100" b="0" strike="noStrike" spc="-1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133677</xdr:colOff>
      <xdr:row>0</xdr:row>
      <xdr:rowOff>113315</xdr:rowOff>
    </xdr:from>
    <xdr:to>
      <xdr:col>6</xdr:col>
      <xdr:colOff>1638300</xdr:colOff>
      <xdr:row>1</xdr:row>
      <xdr:rowOff>180975</xdr:rowOff>
    </xdr:to>
    <xdr:pic>
      <xdr:nvPicPr>
        <xdr:cNvPr id="2" name="Imagem 1" descr="soiurb"/>
        <xdr:cNvPicPr/>
      </xdr:nvPicPr>
      <xdr:blipFill>
        <a:blip r:embed="rId1" cstate="print"/>
        <a:stretch>
          <a:fillRect/>
        </a:stretch>
      </xdr:blipFill>
      <xdr:spPr>
        <a:xfrm>
          <a:off x="733425" y="113030"/>
          <a:ext cx="9334500" cy="734695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</xdr:col>
      <xdr:colOff>114300</xdr:colOff>
      <xdr:row>17</xdr:row>
      <xdr:rowOff>174712</xdr:rowOff>
    </xdr:from>
    <xdr:to>
      <xdr:col>2</xdr:col>
      <xdr:colOff>3905250</xdr:colOff>
      <xdr:row>21</xdr:row>
      <xdr:rowOff>159586</xdr:rowOff>
    </xdr:to>
    <xdr:sp>
      <xdr:nvSpPr>
        <xdr:cNvPr id="3" name="CustomShape 1"/>
        <xdr:cNvSpPr/>
      </xdr:nvSpPr>
      <xdr:spPr>
        <a:xfrm>
          <a:off x="714375" y="5318125"/>
          <a:ext cx="4391025" cy="111823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 panose="020B0604020202020204"/>
            </a:rPr>
            <a:t>_______________________________________</a:t>
          </a:r>
          <a:endParaRPr lang="pt-BR" sz="11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 panose="020B0604020202020204"/>
            </a:rPr>
            <a:t>EDUARDO OLIVEIRA DOS SANTOS JUNIOR</a:t>
          </a:r>
          <a:endParaRPr lang="pt-BR" sz="11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 panose="020B0604020202020204"/>
            </a:rPr>
            <a:t>SECRETARIO DE OBRAS, INFRAEST. E URBANISMO</a:t>
          </a:r>
          <a:endParaRPr lang="pt-BR" sz="1100" b="0" strike="noStrike" spc="-1">
            <a:latin typeface="Times New Roman" panose="02020603050405020304" pitchFamily="12"/>
          </a:endParaRPr>
        </a:p>
      </xdr:txBody>
    </xdr:sp>
    <xdr:clientData/>
  </xdr:twoCellAnchor>
  <xdr:twoCellAnchor>
    <xdr:from>
      <xdr:col>4</xdr:col>
      <xdr:colOff>597298</xdr:colOff>
      <xdr:row>17</xdr:row>
      <xdr:rowOff>197935</xdr:rowOff>
    </xdr:from>
    <xdr:to>
      <xdr:col>7</xdr:col>
      <xdr:colOff>152400</xdr:colOff>
      <xdr:row>21</xdr:row>
      <xdr:rowOff>179929</xdr:rowOff>
    </xdr:to>
    <xdr:sp>
      <xdr:nvSpPr>
        <xdr:cNvPr id="4" name="CustomShape 1"/>
        <xdr:cNvSpPr/>
      </xdr:nvSpPr>
      <xdr:spPr>
        <a:xfrm>
          <a:off x="6750050" y="5340985"/>
          <a:ext cx="3946525" cy="111569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 panose="020B0604020202020204"/>
            </a:rPr>
            <a:t>_______________________________________</a:t>
          </a:r>
          <a:endParaRPr lang="pt-BR" sz="11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 panose="020B0604020202020204"/>
            </a:rPr>
            <a:t>JEFERSON ROBERTO FERREIRA DOS SANTOS</a:t>
          </a:r>
          <a:endParaRPr lang="pt-BR" sz="11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 panose="020B0604020202020204"/>
            </a:rPr>
            <a:t>TÉCNICO EM EDIFICAÇÕES</a:t>
          </a:r>
          <a:endParaRPr lang="pt-BR" sz="1100" b="0" strike="noStrike" spc="-1">
            <a:latin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1509549</xdr:colOff>
      <xdr:row>17</xdr:row>
      <xdr:rowOff>182194</xdr:rowOff>
    </xdr:from>
    <xdr:to>
      <xdr:col>6</xdr:col>
      <xdr:colOff>586282</xdr:colOff>
      <xdr:row>21</xdr:row>
      <xdr:rowOff>131989</xdr:rowOff>
    </xdr:to>
    <xdr:sp>
      <xdr:nvSpPr>
        <xdr:cNvPr id="5" name="CustomShape 1"/>
        <xdr:cNvSpPr/>
      </xdr:nvSpPr>
      <xdr:spPr>
        <a:xfrm>
          <a:off x="2709545" y="5325110"/>
          <a:ext cx="6306185" cy="108331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 panose="020B0604020202020204"/>
            </a:rPr>
            <a:t>____________________________</a:t>
          </a:r>
          <a:endParaRPr lang="pt-BR" sz="11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 panose="020B0604020202020204"/>
            </a:rPr>
            <a:t>NEIVITON PEREIRA</a:t>
          </a:r>
          <a:r>
            <a:rPr lang="pt-BR" sz="1100" b="1" strike="noStrike" spc="-1" baseline="0">
              <a:solidFill>
                <a:srgbClr val="000000"/>
              </a:solidFill>
              <a:latin typeface="Arial" panose="020B0604020202020204"/>
            </a:rPr>
            <a:t> DA SILVA</a:t>
          </a:r>
          <a:endParaRPr lang="pt-BR" sz="11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 panose="020B0604020202020204"/>
            </a:rPr>
            <a:t>TÉCNICO EM EDIFICAÇÕES</a:t>
          </a:r>
          <a:endParaRPr lang="pt-BR" sz="1100" b="0" strike="noStrike" spc="-1">
            <a:latin typeface="Times New Roman" panose="02020603050405020304" pitchFamily="12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833500</xdr:colOff>
      <xdr:row>0</xdr:row>
      <xdr:rowOff>148056</xdr:rowOff>
    </xdr:from>
    <xdr:to>
      <xdr:col>3</xdr:col>
      <xdr:colOff>702121</xdr:colOff>
      <xdr:row>1</xdr:row>
      <xdr:rowOff>509349</xdr:rowOff>
    </xdr:to>
    <xdr:pic>
      <xdr:nvPicPr>
        <xdr:cNvPr id="2" name="Imagem 1" descr="soiurb"/>
        <xdr:cNvPicPr/>
      </xdr:nvPicPr>
      <xdr:blipFill>
        <a:blip r:embed="rId1" cstate="print"/>
        <a:stretch>
          <a:fillRect/>
        </a:stretch>
      </xdr:blipFill>
      <xdr:spPr>
        <a:xfrm>
          <a:off x="833120" y="147955"/>
          <a:ext cx="7136130" cy="551815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791311</xdr:colOff>
      <xdr:row>29</xdr:row>
      <xdr:rowOff>152528</xdr:rowOff>
    </xdr:from>
    <xdr:to>
      <xdr:col>1</xdr:col>
      <xdr:colOff>3519968</xdr:colOff>
      <xdr:row>33</xdr:row>
      <xdr:rowOff>98269</xdr:rowOff>
    </xdr:to>
    <xdr:sp>
      <xdr:nvSpPr>
        <xdr:cNvPr id="3" name="CustomShape 1"/>
        <xdr:cNvSpPr/>
      </xdr:nvSpPr>
      <xdr:spPr>
        <a:xfrm>
          <a:off x="791210" y="6619875"/>
          <a:ext cx="3757295" cy="70739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050" b="1" strike="noStrike" spc="-1">
              <a:solidFill>
                <a:srgbClr val="000000"/>
              </a:solidFill>
              <a:latin typeface="+mn-lt"/>
            </a:rPr>
            <a:t>_______________________________________</a:t>
          </a:r>
          <a:endParaRPr lang="pt-BR" sz="1050" b="0" strike="noStrike" spc="-1">
            <a:latin typeface="+mn-lt"/>
          </a:endParaRPr>
        </a:p>
        <a:p>
          <a:pPr algn="ctr">
            <a:lnSpc>
              <a:spcPct val="100000"/>
            </a:lnSpc>
          </a:pPr>
          <a:r>
            <a:rPr lang="pt-BR" sz="1050" b="1" strike="noStrike" spc="-1">
              <a:solidFill>
                <a:srgbClr val="000000"/>
              </a:solidFill>
              <a:latin typeface="+mn-lt"/>
            </a:rPr>
            <a:t>EDUARDO OLIVEIRA DOS SANTOS JUNIOR</a:t>
          </a:r>
          <a:endParaRPr lang="pt-BR" sz="1050" b="0" strike="noStrike" spc="-1">
            <a:latin typeface="+mn-lt"/>
          </a:endParaRPr>
        </a:p>
        <a:p>
          <a:pPr algn="ctr">
            <a:lnSpc>
              <a:spcPct val="100000"/>
            </a:lnSpc>
          </a:pPr>
          <a:r>
            <a:rPr lang="pt-BR" sz="1050" b="0" strike="noStrike" spc="-1">
              <a:solidFill>
                <a:srgbClr val="000000"/>
              </a:solidFill>
              <a:latin typeface="+mn-lt"/>
            </a:rPr>
            <a:t>SECRETARIO DE OBRAS, INFRAEST. E URBANISMO</a:t>
          </a:r>
          <a:endParaRPr lang="pt-BR" sz="1050" b="0" strike="noStrike" spc="-1">
            <a:latin typeface="+mn-lt"/>
          </a:endParaRPr>
        </a:p>
      </xdr:txBody>
    </xdr:sp>
    <xdr:clientData/>
  </xdr:twoCellAnchor>
  <xdr:twoCellAnchor>
    <xdr:from>
      <xdr:col>1</xdr:col>
      <xdr:colOff>4633635</xdr:colOff>
      <xdr:row>29</xdr:row>
      <xdr:rowOff>150422</xdr:rowOff>
    </xdr:from>
    <xdr:to>
      <xdr:col>5</xdr:col>
      <xdr:colOff>385179</xdr:colOff>
      <xdr:row>33</xdr:row>
      <xdr:rowOff>15951</xdr:rowOff>
    </xdr:to>
    <xdr:sp>
      <xdr:nvSpPr>
        <xdr:cNvPr id="4" name="CustomShape 1"/>
        <xdr:cNvSpPr/>
      </xdr:nvSpPr>
      <xdr:spPr>
        <a:xfrm>
          <a:off x="5662295" y="6617335"/>
          <a:ext cx="3409315" cy="6280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050" b="1" strike="noStrike" spc="-1">
              <a:solidFill>
                <a:srgbClr val="000000"/>
              </a:solidFill>
              <a:latin typeface="+mn-lt"/>
            </a:rPr>
            <a:t>_______________________________________</a:t>
          </a:r>
          <a:endParaRPr lang="pt-BR" sz="1050" b="0" strike="noStrike" spc="-1">
            <a:latin typeface="+mn-lt"/>
          </a:endParaRPr>
        </a:p>
        <a:p>
          <a:pPr algn="ctr">
            <a:lnSpc>
              <a:spcPct val="100000"/>
            </a:lnSpc>
          </a:pPr>
          <a:r>
            <a:rPr lang="pt-BR" sz="1050" b="1" strike="noStrike" spc="-1">
              <a:solidFill>
                <a:srgbClr val="000000"/>
              </a:solidFill>
              <a:latin typeface="+mn-lt"/>
            </a:rPr>
            <a:t>JEFERSON ROBERTO FERREIRA DOS SANTOS</a:t>
          </a:r>
          <a:endParaRPr lang="pt-BR" sz="1050" b="0" strike="noStrike" spc="-1">
            <a:latin typeface="+mn-lt"/>
          </a:endParaRPr>
        </a:p>
        <a:p>
          <a:pPr algn="ctr">
            <a:lnSpc>
              <a:spcPct val="100000"/>
            </a:lnSpc>
          </a:pPr>
          <a:r>
            <a:rPr lang="pt-BR" sz="1050" b="0" strike="noStrike" spc="-1">
              <a:solidFill>
                <a:srgbClr val="000000"/>
              </a:solidFill>
              <a:latin typeface="+mn-lt"/>
            </a:rPr>
            <a:t>TÉCNICO EM EDIFICAÇÕES</a:t>
          </a:r>
          <a:endParaRPr lang="pt-BR" sz="1050" b="0" strike="noStrike" spc="-1">
            <a:latin typeface="+mn-lt"/>
          </a:endParaRPr>
        </a:p>
      </xdr:txBody>
    </xdr:sp>
    <xdr:clientData/>
  </xdr:twoCellAnchor>
  <xdr:twoCellAnchor>
    <xdr:from>
      <xdr:col>1</xdr:col>
      <xdr:colOff>2755791</xdr:colOff>
      <xdr:row>29</xdr:row>
      <xdr:rowOff>151581</xdr:rowOff>
    </xdr:from>
    <xdr:to>
      <xdr:col>1</xdr:col>
      <xdr:colOff>5254559</xdr:colOff>
      <xdr:row>33</xdr:row>
      <xdr:rowOff>3881</xdr:rowOff>
    </xdr:to>
    <xdr:sp>
      <xdr:nvSpPr>
        <xdr:cNvPr id="5" name="CustomShape 1"/>
        <xdr:cNvSpPr/>
      </xdr:nvSpPr>
      <xdr:spPr>
        <a:xfrm>
          <a:off x="3783965" y="6618605"/>
          <a:ext cx="2498725" cy="6146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050" b="1" strike="noStrike" spc="-1">
              <a:solidFill>
                <a:srgbClr val="000000"/>
              </a:solidFill>
              <a:latin typeface="+mn-lt"/>
            </a:rPr>
            <a:t>____________________________</a:t>
          </a:r>
          <a:endParaRPr lang="pt-BR" sz="1050" b="0" strike="noStrike" spc="-1">
            <a:latin typeface="+mn-lt"/>
          </a:endParaRPr>
        </a:p>
        <a:p>
          <a:pPr algn="ctr">
            <a:lnSpc>
              <a:spcPct val="100000"/>
            </a:lnSpc>
          </a:pPr>
          <a:r>
            <a:rPr lang="pt-BR" sz="1050" b="1" strike="noStrike" spc="-1">
              <a:solidFill>
                <a:srgbClr val="000000"/>
              </a:solidFill>
              <a:latin typeface="+mn-lt"/>
            </a:rPr>
            <a:t>NEIVITON PEREIRA</a:t>
          </a:r>
          <a:r>
            <a:rPr lang="pt-BR" sz="1050" b="1" strike="noStrike" spc="-1" baseline="0">
              <a:solidFill>
                <a:srgbClr val="000000"/>
              </a:solidFill>
              <a:latin typeface="+mn-lt"/>
            </a:rPr>
            <a:t> DA SILVA</a:t>
          </a:r>
          <a:endParaRPr lang="pt-BR" sz="1050" b="0" strike="noStrike" spc="-1">
            <a:latin typeface="+mn-lt"/>
          </a:endParaRPr>
        </a:p>
        <a:p>
          <a:pPr algn="ctr">
            <a:lnSpc>
              <a:spcPct val="100000"/>
            </a:lnSpc>
          </a:pPr>
          <a:r>
            <a:rPr lang="pt-BR" sz="1050" b="0" strike="noStrike" spc="-1">
              <a:solidFill>
                <a:srgbClr val="000000"/>
              </a:solidFill>
              <a:latin typeface="+mn-lt"/>
            </a:rPr>
            <a:t>TÉCNICO EM EDIFICAÇÕES</a:t>
          </a:r>
          <a:endParaRPr lang="pt-BR" sz="1050" b="0" strike="noStrike" spc="-1">
            <a:latin typeface="+mn-lt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1258266</xdr:colOff>
      <xdr:row>1</xdr:row>
      <xdr:rowOff>41186</xdr:rowOff>
    </xdr:from>
    <xdr:to>
      <xdr:col>6</xdr:col>
      <xdr:colOff>60186</xdr:colOff>
      <xdr:row>5</xdr:row>
      <xdr:rowOff>141296</xdr:rowOff>
    </xdr:to>
    <xdr:pic>
      <xdr:nvPicPr>
        <xdr:cNvPr id="3" name="Imagem 1" descr="soiurb"/>
        <xdr:cNvPicPr/>
      </xdr:nvPicPr>
      <xdr:blipFill>
        <a:blip r:embed="rId1" cstate="print"/>
        <a:stretch>
          <a:fillRect/>
        </a:stretch>
      </xdr:blipFill>
      <xdr:spPr>
        <a:xfrm>
          <a:off x="1838960" y="231140"/>
          <a:ext cx="9431655" cy="86233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</xdr:col>
      <xdr:colOff>896467</xdr:colOff>
      <xdr:row>38</xdr:row>
      <xdr:rowOff>79970</xdr:rowOff>
    </xdr:from>
    <xdr:to>
      <xdr:col>3</xdr:col>
      <xdr:colOff>1896218</xdr:colOff>
      <xdr:row>41</xdr:row>
      <xdr:rowOff>119930</xdr:rowOff>
    </xdr:to>
    <xdr:sp>
      <xdr:nvSpPr>
        <xdr:cNvPr id="4" name="CustomShape 1"/>
        <xdr:cNvSpPr/>
      </xdr:nvSpPr>
      <xdr:spPr>
        <a:xfrm>
          <a:off x="1477010" y="10166350"/>
          <a:ext cx="5829300" cy="72580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300" b="1" strike="noStrike" spc="-1">
              <a:solidFill>
                <a:srgbClr val="000000"/>
              </a:solidFill>
              <a:latin typeface="Arial" panose="020B0604020202020204"/>
            </a:rPr>
            <a:t>_______________________________________</a:t>
          </a:r>
          <a:endParaRPr lang="pt-BR" sz="13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300" b="1" strike="noStrike" spc="-1">
              <a:solidFill>
                <a:srgbClr val="000000"/>
              </a:solidFill>
              <a:latin typeface="Arial" panose="020B0604020202020204"/>
            </a:rPr>
            <a:t>EDUARDO OLIVEIRA DOS SANTOS JUNIOR</a:t>
          </a:r>
          <a:endParaRPr lang="pt-BR" sz="13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 panose="020B0604020202020204"/>
            </a:rPr>
            <a:t>SECRETARIO DE OBRAS, INFRAEST. E URBANISMO</a:t>
          </a:r>
          <a:endParaRPr lang="pt-BR" sz="1300" b="0" strike="noStrike" spc="-1">
            <a:latin typeface="Times New Roman" panose="02020603050405020304" pitchFamily="12"/>
          </a:endParaRPr>
        </a:p>
      </xdr:txBody>
    </xdr:sp>
    <xdr:clientData/>
  </xdr:twoCellAnchor>
  <xdr:twoCellAnchor>
    <xdr:from>
      <xdr:col>4</xdr:col>
      <xdr:colOff>874584</xdr:colOff>
      <xdr:row>38</xdr:row>
      <xdr:rowOff>92947</xdr:rowOff>
    </xdr:from>
    <xdr:to>
      <xdr:col>8</xdr:col>
      <xdr:colOff>364373</xdr:colOff>
      <xdr:row>41</xdr:row>
      <xdr:rowOff>130027</xdr:rowOff>
    </xdr:to>
    <xdr:sp>
      <xdr:nvSpPr>
        <xdr:cNvPr id="5" name="CustomShape 1"/>
        <xdr:cNvSpPr/>
      </xdr:nvSpPr>
      <xdr:spPr>
        <a:xfrm>
          <a:off x="8199120" y="10179685"/>
          <a:ext cx="5833110" cy="72263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300" b="1" strike="noStrike" spc="-1">
              <a:solidFill>
                <a:srgbClr val="000000"/>
              </a:solidFill>
              <a:latin typeface="Arial" panose="020B0604020202020204"/>
            </a:rPr>
            <a:t>_______________________________________</a:t>
          </a:r>
          <a:endParaRPr lang="pt-BR" sz="13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300" b="1" strike="noStrike" spc="-1">
              <a:solidFill>
                <a:srgbClr val="000000"/>
              </a:solidFill>
              <a:latin typeface="Arial" panose="020B0604020202020204"/>
            </a:rPr>
            <a:t>JEFERSON ROBERTO FERREIRA DOS SANTOS</a:t>
          </a:r>
          <a:endParaRPr lang="pt-BR" sz="13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 panose="020B0604020202020204"/>
            </a:rPr>
            <a:t>TÉCNICO EM EDIFICAÇÕES</a:t>
          </a:r>
          <a:endParaRPr lang="pt-BR" sz="1300" b="0" strike="noStrike" spc="-1">
            <a:latin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1357315</xdr:colOff>
      <xdr:row>38</xdr:row>
      <xdr:rowOff>61353</xdr:rowOff>
    </xdr:from>
    <xdr:to>
      <xdr:col>5</xdr:col>
      <xdr:colOff>1667935</xdr:colOff>
      <xdr:row>41</xdr:row>
      <xdr:rowOff>98433</xdr:rowOff>
    </xdr:to>
    <xdr:sp>
      <xdr:nvSpPr>
        <xdr:cNvPr id="6" name="CustomShape 1"/>
        <xdr:cNvSpPr/>
      </xdr:nvSpPr>
      <xdr:spPr>
        <a:xfrm>
          <a:off x="4900295" y="10147935"/>
          <a:ext cx="5844540" cy="72326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t-BR" sz="1300" b="1" strike="noStrike" spc="-1">
              <a:solidFill>
                <a:srgbClr val="000000"/>
              </a:solidFill>
              <a:latin typeface="Arial" panose="020B0604020202020204"/>
            </a:rPr>
            <a:t>____________________________</a:t>
          </a:r>
          <a:endParaRPr lang="pt-BR" sz="13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300" b="1" strike="noStrike" spc="-1">
              <a:solidFill>
                <a:srgbClr val="000000"/>
              </a:solidFill>
              <a:latin typeface="Arial" panose="020B0604020202020204"/>
            </a:rPr>
            <a:t>NEIVITON PEREIRA</a:t>
          </a:r>
          <a:r>
            <a:rPr lang="pt-BR" sz="1300" b="1" strike="noStrike" spc="-1" baseline="0">
              <a:solidFill>
                <a:srgbClr val="000000"/>
              </a:solidFill>
              <a:latin typeface="Arial" panose="020B0604020202020204"/>
            </a:rPr>
            <a:t> DA SILVA</a:t>
          </a:r>
          <a:endParaRPr lang="pt-BR" sz="1300" b="0" strike="noStrike" spc="-1">
            <a:latin typeface="Times New Roman" panose="02020603050405020304" pitchFamily="12"/>
          </a:endParaRPr>
        </a:p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 panose="020B0604020202020204"/>
            </a:rPr>
            <a:t>TÉCNICO EM EDIFICAÇÕES</a:t>
          </a:r>
          <a:endParaRPr lang="pt-BR" sz="1300" b="0" strike="noStrike" spc="-1">
            <a:latin typeface="Times New Roman" panose="02020603050405020304" pitchFamily="12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11\AN&#193;LISE%20DE%20DOCUMENTA&#199;&#195;O%20T&#201;CNICA\2014\PROCESSO%20110.000.238-2014%20-%20VIADUTO%20EPIG%20-%20SUDOESTE%20-%20PARQUE%20DA%20CIDADE\Or&#231;amento\2014out%20-%20EPIG%20TR2%20-%20Or&#231;amento%20Paradigma%20(licita&#231;&#227;o)%20(p&#243;s%20questionamentos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11\Users\Andr&#233;Luiz\Documents\Os%202013\O-2013.007%20-%20CINNANTI%20-%20PFDF\docenv\2013.10.11\03.02.02%20OR-13-104.88-0403-00%20(terrapl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TENÇÃO"/>
      <sheetName val="SUMÁRIO DAS PLANILHAS"/>
      <sheetName val="SICRO2_CPUs"/>
      <sheetName val="SICRO2_INSUMOS"/>
      <sheetName val="SINAPI-DF_CPUs"/>
      <sheetName val="SINAPI-DF_INSUMOS"/>
      <sheetName val="SEINFRA-SP_CPUs"/>
      <sheetName val="NOVACAP_CPUs"/>
      <sheetName val="NOVACAP_EPIs"/>
      <sheetName val="SEORÇA_CPUs e INS"/>
      <sheetName val="PROJETO_CPUs"/>
      <sheetName val="PROJETO_INSUMOS"/>
      <sheetName val="PREÇOS MAT BETUM"/>
      <sheetName val="SINAPI - ENC. SOCIAIS."/>
      <sheetName val="MAPA COT PRECOS"/>
      <sheetName val="BDI PONDERADO PAV_OAE E DRN"/>
      <sheetName val="BDI (MAT BETUM)"/>
      <sheetName val="PSP-PAV_DREN_OAE EPIG RESUMO"/>
      <sheetName val="PSP-PAV_DREN_OAE EPIG"/>
      <sheetName val="CURVA ABC SERV"/>
      <sheetName val="CRONOGRAMA"/>
      <sheetName val="Curva ABC Serviços"/>
      <sheetName val="2 S 01 100 09 A"/>
      <sheetName val="2 S 01 100 20 A"/>
      <sheetName val="2 S 02 300 00 A"/>
      <sheetName val="2 S 02 400 00 A"/>
      <sheetName val="2 S 02 540 01 A"/>
      <sheetName val="2 S 03 329 51 A"/>
      <sheetName val="5 S 01 100 20 A"/>
      <sheetName val="5747A"/>
      <sheetName val="5747B"/>
      <sheetName val="73692A"/>
      <sheetName val="73994_001A"/>
      <sheetName val="99997"/>
      <sheetName val="99999"/>
      <sheetName val="100000"/>
      <sheetName val="100001"/>
      <sheetName val="100002"/>
      <sheetName val="100003"/>
      <sheetName val="100004"/>
      <sheetName val="100005"/>
      <sheetName val="100006"/>
      <sheetName val="100007"/>
      <sheetName val="100008"/>
      <sheetName val="100009"/>
      <sheetName val="100010"/>
      <sheetName val="100011"/>
      <sheetName val="100012"/>
      <sheetName val="100013"/>
      <sheetName val="100014"/>
      <sheetName val="100015"/>
      <sheetName val="100016"/>
      <sheetName val="NR-18 e NR-24"/>
      <sheetName val="MLQ_DRENAGEM (02.10.2014)"/>
      <sheetName val="MLQ_Quantitativo (12.05.2014)"/>
      <sheetName val="MLQ_VIADUTO (13.09.2013)"/>
      <sheetName val="MLQ_PAVIMENTAÇÃO (18.11.2013)"/>
      <sheetName val="MLQ_SINALIZ_PROV (11.09.2013)"/>
      <sheetName val="MLQ_SINALIZ VIÁRIA (11.09.2013)"/>
      <sheetName val="MLQ_MOV_TERRA (12.09.2013)"/>
      <sheetName val="MLQ_Arm viaduto 02 (12.05.2014)"/>
      <sheetName val="MLQ_Arm viaduto 01 (12.05.2014)"/>
      <sheetName val="MLQ_Alambrados (02.06.2014)"/>
      <sheetName val="MEM_CALC 02.05"/>
      <sheetName val="MEM_CALC 07.01.01"/>
      <sheetName val="TABDIN"/>
      <sheetName val="RESUMO DA TABD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.H."/>
      <sheetName val="COMPOSIÇÕES"/>
      <sheetName val="MODELO"/>
      <sheetName val="BDI"/>
      <sheetName val="ENCARGOS SOCIAIS"/>
      <sheetName val="CAPA"/>
      <sheetName val="LISTA DOCUMENTOS"/>
      <sheetName val="PARÂMETROS"/>
      <sheetName val="PLANILHA"/>
      <sheetName val="02.04.201.01"/>
      <sheetName val="02.04.205.01"/>
      <sheetName val="02.04.300.01"/>
      <sheetName val="02.04.300.02"/>
      <sheetName val="02.04.401.01"/>
      <sheetName val="02.04.402.01"/>
      <sheetName val="SINAP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zoomScale="90" zoomScaleNormal="90" workbookViewId="0">
      <pane ySplit="1" topLeftCell="A2" activePane="bottomLeft" state="frozen"/>
      <selection/>
      <selection pane="bottomLeft" activeCell="E12" sqref="E12"/>
    </sheetView>
  </sheetViews>
  <sheetFormatPr defaultColWidth="9.14285714285714" defaultRowHeight="15" outlineLevelCol="6"/>
  <cols>
    <col min="1" max="1" width="9.85714285714286" style="320" customWidth="1"/>
    <col min="2" max="2" width="43.5714285714286" style="321" customWidth="1"/>
    <col min="3" max="3" width="8.42857142857143" style="320" customWidth="1"/>
    <col min="4" max="4" width="11.4285714285714" style="320" customWidth="1"/>
    <col min="5" max="5" width="13.7142857142857" style="322" customWidth="1"/>
    <col min="6" max="6" width="17.4285714285714" style="323" customWidth="1"/>
    <col min="7" max="7" width="50.1428571428571" style="324" customWidth="1"/>
    <col min="8" max="1024" width="9.14285714285714" style="320"/>
  </cols>
  <sheetData>
    <row r="1" s="319" customFormat="1" ht="15.75" spans="1:7">
      <c r="A1" s="325"/>
      <c r="B1" s="326" t="s">
        <v>0</v>
      </c>
      <c r="C1" s="327" t="s">
        <v>1</v>
      </c>
      <c r="D1" s="327" t="s">
        <v>2</v>
      </c>
      <c r="E1" s="328" t="s">
        <v>3</v>
      </c>
      <c r="F1" s="329" t="s">
        <v>4</v>
      </c>
      <c r="G1" s="324"/>
    </row>
    <row r="2" s="319" customFormat="1" spans="1:7">
      <c r="A2" s="330"/>
      <c r="B2" s="331" t="s">
        <v>5</v>
      </c>
      <c r="C2" s="332" t="s">
        <v>6</v>
      </c>
      <c r="D2" s="332">
        <v>1</v>
      </c>
      <c r="E2" s="333">
        <v>158.08</v>
      </c>
      <c r="F2" s="334">
        <f>D2*E2</f>
        <v>158.08</v>
      </c>
      <c r="G2" s="324"/>
    </row>
    <row r="3" s="319" customFormat="1" ht="15.75" spans="1:7">
      <c r="A3" s="335" t="s">
        <v>7</v>
      </c>
      <c r="B3" s="335"/>
      <c r="C3" s="335"/>
      <c r="D3" s="335"/>
      <c r="E3" s="335"/>
      <c r="F3" s="336">
        <f>F2</f>
        <v>158.08</v>
      </c>
      <c r="G3" s="324"/>
    </row>
    <row r="4" s="319" customFormat="1" spans="1:7">
      <c r="A4" s="337"/>
      <c r="B4" s="338" t="s">
        <v>8</v>
      </c>
      <c r="C4" s="339" t="s">
        <v>9</v>
      </c>
      <c r="D4" s="339">
        <f>2.2*6.2*41</f>
        <v>559.24</v>
      </c>
      <c r="E4" s="340">
        <v>143.67</v>
      </c>
      <c r="F4" s="341">
        <f>D4*E4</f>
        <v>80346.0108</v>
      </c>
      <c r="G4" s="324"/>
    </row>
    <row r="5" s="319" customFormat="1" spans="1:7">
      <c r="A5" s="342"/>
      <c r="B5" s="343"/>
      <c r="C5" s="332"/>
      <c r="D5" s="332"/>
      <c r="E5" s="333"/>
      <c r="F5" s="334"/>
      <c r="G5" s="344" t="s">
        <v>10</v>
      </c>
    </row>
    <row r="6" s="319" customFormat="1" spans="1:7">
      <c r="A6" s="342"/>
      <c r="B6" s="331" t="s">
        <v>11</v>
      </c>
      <c r="C6" s="332" t="s">
        <v>9</v>
      </c>
      <c r="D6" s="332">
        <v>61.5</v>
      </c>
      <c r="E6" s="333">
        <v>118.63</v>
      </c>
      <c r="F6" s="334">
        <f>D6*E6</f>
        <v>7295.745</v>
      </c>
      <c r="G6" s="324" t="s">
        <v>12</v>
      </c>
    </row>
    <row r="7" s="319" customFormat="1" spans="1:7">
      <c r="A7" s="342"/>
      <c r="B7" s="345"/>
      <c r="C7" s="346"/>
      <c r="D7" s="346"/>
      <c r="E7" s="347"/>
      <c r="F7" s="348"/>
      <c r="G7" s="324"/>
    </row>
    <row r="8" s="319" customFormat="1" spans="1:7">
      <c r="A8" s="342"/>
      <c r="B8" s="345" t="s">
        <v>13</v>
      </c>
      <c r="C8" s="346"/>
      <c r="D8" s="346"/>
      <c r="E8" s="347"/>
      <c r="F8" s="348"/>
      <c r="G8" s="324"/>
    </row>
    <row r="9" spans="1:7">
      <c r="A9" s="330">
        <v>78472</v>
      </c>
      <c r="B9" s="331" t="s">
        <v>0</v>
      </c>
      <c r="C9" s="332" t="s">
        <v>9</v>
      </c>
      <c r="D9" s="332">
        <v>63897.13</v>
      </c>
      <c r="E9" s="333">
        <v>0.34</v>
      </c>
      <c r="F9" s="334">
        <f>D9*E9</f>
        <v>21725.0242</v>
      </c>
      <c r="G9" s="324" t="s">
        <v>14</v>
      </c>
    </row>
    <row r="10" spans="1:6">
      <c r="A10" s="330"/>
      <c r="B10" s="331"/>
      <c r="C10" s="332"/>
      <c r="D10" s="332"/>
      <c r="E10" s="333"/>
      <c r="F10" s="334"/>
    </row>
    <row r="11" spans="1:6">
      <c r="A11" s="330"/>
      <c r="B11" s="345" t="s">
        <v>15</v>
      </c>
      <c r="C11" s="332"/>
      <c r="D11" s="332"/>
      <c r="E11" s="333"/>
      <c r="F11" s="334"/>
    </row>
    <row r="12" ht="45" spans="1:7">
      <c r="A12" s="330" t="s">
        <v>16</v>
      </c>
      <c r="B12" s="331" t="s">
        <v>17</v>
      </c>
      <c r="C12" s="332" t="s">
        <v>18</v>
      </c>
      <c r="D12" s="332">
        <f>D27*0.2*1.25</f>
        <v>6920.15</v>
      </c>
      <c r="E12" s="333">
        <v>3.49</v>
      </c>
      <c r="F12" s="334">
        <f>D12*E12</f>
        <v>24151.3235</v>
      </c>
      <c r="G12" s="324" t="s">
        <v>19</v>
      </c>
    </row>
    <row r="13" spans="1:7">
      <c r="A13" s="330">
        <v>4101</v>
      </c>
      <c r="B13" s="331" t="s">
        <v>20</v>
      </c>
      <c r="C13" s="332" t="s">
        <v>9</v>
      </c>
      <c r="D13" s="332">
        <f>D23</f>
        <v>36216.53</v>
      </c>
      <c r="E13" s="333">
        <v>0.18</v>
      </c>
      <c r="F13" s="334">
        <f>D13*E13</f>
        <v>6518.9754</v>
      </c>
      <c r="G13" s="324" t="s">
        <v>21</v>
      </c>
    </row>
    <row r="14" ht="30" spans="1:7">
      <c r="A14" s="349">
        <v>72887</v>
      </c>
      <c r="B14" s="350" t="s">
        <v>22</v>
      </c>
      <c r="C14" s="351" t="s">
        <v>23</v>
      </c>
      <c r="D14" s="351">
        <f>D12*C42</f>
        <v>273345.925</v>
      </c>
      <c r="E14" s="352">
        <v>0.72</v>
      </c>
      <c r="F14" s="353">
        <f>D14*E14</f>
        <v>196809.066</v>
      </c>
      <c r="G14" s="324" t="s">
        <v>24</v>
      </c>
    </row>
    <row r="15" spans="1:6">
      <c r="A15" s="330"/>
      <c r="B15" s="331"/>
      <c r="C15" s="332"/>
      <c r="D15" s="332"/>
      <c r="E15" s="333"/>
      <c r="F15" s="334"/>
    </row>
    <row r="16" spans="1:6">
      <c r="A16" s="330"/>
      <c r="B16" s="345" t="s">
        <v>25</v>
      </c>
      <c r="C16" s="332"/>
      <c r="D16" s="332"/>
      <c r="E16" s="333"/>
      <c r="F16" s="334"/>
    </row>
    <row r="17" spans="1:7">
      <c r="A17" s="330">
        <v>6077</v>
      </c>
      <c r="B17" s="331" t="s">
        <v>26</v>
      </c>
      <c r="C17" s="332" t="s">
        <v>18</v>
      </c>
      <c r="D17" s="332">
        <f>D12</f>
        <v>6920.15</v>
      </c>
      <c r="E17" s="333">
        <v>15.28</v>
      </c>
      <c r="F17" s="334">
        <f>D17*E17</f>
        <v>105739.892</v>
      </c>
      <c r="G17" s="324" t="s">
        <v>27</v>
      </c>
    </row>
    <row r="18" ht="30" spans="1:7">
      <c r="A18" s="349">
        <f>A14</f>
        <v>72887</v>
      </c>
      <c r="B18" s="350" t="s">
        <v>28</v>
      </c>
      <c r="C18" s="351" t="s">
        <v>23</v>
      </c>
      <c r="D18" s="351">
        <f>D17*C43</f>
        <v>34600.75</v>
      </c>
      <c r="E18" s="352">
        <f>E14</f>
        <v>0.72</v>
      </c>
      <c r="F18" s="353">
        <f>D18*E18</f>
        <v>24912.54</v>
      </c>
      <c r="G18" s="324" t="s">
        <v>29</v>
      </c>
    </row>
    <row r="19" ht="30" spans="1:7">
      <c r="A19" s="330">
        <v>41722</v>
      </c>
      <c r="B19" s="331" t="s">
        <v>30</v>
      </c>
      <c r="C19" s="332" t="s">
        <v>18</v>
      </c>
      <c r="D19" s="332">
        <f>D27*0.2</f>
        <v>5536.12</v>
      </c>
      <c r="E19" s="333">
        <v>4.33</v>
      </c>
      <c r="F19" s="334">
        <f>D19*E19</f>
        <v>23971.3996</v>
      </c>
      <c r="G19" s="324" t="s">
        <v>27</v>
      </c>
    </row>
    <row r="20" s="319" customFormat="1" ht="15.75" spans="1:7">
      <c r="A20" s="335" t="s">
        <v>7</v>
      </c>
      <c r="B20" s="335"/>
      <c r="C20" s="335"/>
      <c r="D20" s="335"/>
      <c r="E20" s="335"/>
      <c r="F20" s="336">
        <f>SUM(F4:F19)</f>
        <v>491469.9765</v>
      </c>
      <c r="G20" s="354"/>
    </row>
    <row r="21" spans="1:6">
      <c r="A21" s="355"/>
      <c r="B21" s="356" t="s">
        <v>31</v>
      </c>
      <c r="C21" s="339"/>
      <c r="D21" s="339"/>
      <c r="E21" s="340"/>
      <c r="F21" s="341"/>
    </row>
    <row r="22" spans="1:6">
      <c r="A22" s="330"/>
      <c r="B22" s="345" t="s">
        <v>32</v>
      </c>
      <c r="C22" s="332"/>
      <c r="D22" s="332"/>
      <c r="E22" s="333"/>
      <c r="F22" s="334"/>
    </row>
    <row r="23" spans="1:7">
      <c r="A23" s="349" t="s">
        <v>33</v>
      </c>
      <c r="B23" s="350" t="s">
        <v>34</v>
      </c>
      <c r="C23" s="351" t="s">
        <v>9</v>
      </c>
      <c r="D23" s="351">
        <v>36216.53</v>
      </c>
      <c r="E23" s="352">
        <v>8.94</v>
      </c>
      <c r="F23" s="353">
        <f>D23*E23</f>
        <v>323775.7782</v>
      </c>
      <c r="G23" s="324" t="s">
        <v>35</v>
      </c>
    </row>
    <row r="24" spans="1:6">
      <c r="A24" s="330"/>
      <c r="B24" s="331"/>
      <c r="C24" s="332"/>
      <c r="D24" s="332"/>
      <c r="E24" s="333"/>
      <c r="F24" s="334"/>
    </row>
    <row r="25" spans="1:6">
      <c r="A25" s="330"/>
      <c r="B25" s="345" t="s">
        <v>36</v>
      </c>
      <c r="C25" s="332"/>
      <c r="D25" s="332"/>
      <c r="E25" s="333"/>
      <c r="F25" s="334"/>
    </row>
    <row r="26" spans="1:6">
      <c r="A26" s="349">
        <v>4537</v>
      </c>
      <c r="B26" s="350" t="s">
        <v>37</v>
      </c>
      <c r="C26" s="351" t="s">
        <v>38</v>
      </c>
      <c r="D26" s="351">
        <v>18697.73</v>
      </c>
      <c r="E26" s="352">
        <v>10.78</v>
      </c>
      <c r="F26" s="353">
        <f>D26*E26</f>
        <v>201561.5294</v>
      </c>
    </row>
    <row r="27" ht="45" spans="1:6">
      <c r="A27" s="349" t="s">
        <v>39</v>
      </c>
      <c r="B27" s="350" t="s">
        <v>40</v>
      </c>
      <c r="C27" s="351" t="s">
        <v>9</v>
      </c>
      <c r="D27" s="351">
        <v>27680.6</v>
      </c>
      <c r="E27" s="352">
        <v>42.67</v>
      </c>
      <c r="F27" s="353">
        <f>D27*E27</f>
        <v>1181131.202</v>
      </c>
    </row>
    <row r="28" ht="30" spans="1:6">
      <c r="A28" s="330">
        <v>5319</v>
      </c>
      <c r="B28" s="331" t="s">
        <v>41</v>
      </c>
      <c r="C28" s="332" t="s">
        <v>9</v>
      </c>
      <c r="D28" s="332">
        <v>63.36</v>
      </c>
      <c r="E28" s="333">
        <v>56.12</v>
      </c>
      <c r="F28" s="334">
        <f>D28*E28</f>
        <v>3555.7632</v>
      </c>
    </row>
    <row r="29" s="319" customFormat="1" ht="15.75" spans="1:7">
      <c r="A29" s="335" t="s">
        <v>7</v>
      </c>
      <c r="B29" s="335"/>
      <c r="C29" s="335"/>
      <c r="D29" s="335"/>
      <c r="E29" s="335"/>
      <c r="F29" s="336">
        <f>SUM(F23:F28)</f>
        <v>1710024.2728</v>
      </c>
      <c r="G29" s="324"/>
    </row>
    <row r="30" spans="1:6">
      <c r="A30" s="355"/>
      <c r="B30" s="338"/>
      <c r="C30" s="339"/>
      <c r="D30" s="339"/>
      <c r="E30" s="340"/>
      <c r="F30" s="341"/>
    </row>
    <row r="31" spans="1:7">
      <c r="A31" s="330">
        <v>9537</v>
      </c>
      <c r="B31" s="331" t="s">
        <v>42</v>
      </c>
      <c r="C31" s="332" t="s">
        <v>9</v>
      </c>
      <c r="D31" s="332">
        <f>D9</f>
        <v>63897.13</v>
      </c>
      <c r="E31" s="333">
        <v>1.54</v>
      </c>
      <c r="F31" s="334">
        <f>D31*E31</f>
        <v>98401.5802</v>
      </c>
      <c r="G31" s="357" t="s">
        <v>43</v>
      </c>
    </row>
    <row r="32" ht="15.75" spans="1:6">
      <c r="A32" s="335" t="s">
        <v>7</v>
      </c>
      <c r="B32" s="335"/>
      <c r="C32" s="335"/>
      <c r="D32" s="335"/>
      <c r="E32" s="335"/>
      <c r="F32" s="336">
        <f>F31</f>
        <v>98401.5802</v>
      </c>
    </row>
    <row r="33" spans="1:6">
      <c r="A33" s="355"/>
      <c r="B33" s="338"/>
      <c r="C33" s="339"/>
      <c r="D33" s="339"/>
      <c r="E33" s="340"/>
      <c r="F33" s="341"/>
    </row>
    <row r="34" spans="1:6">
      <c r="A34" s="330">
        <v>4083</v>
      </c>
      <c r="B34" s="331" t="s">
        <v>44</v>
      </c>
      <c r="C34" s="332" t="s">
        <v>45</v>
      </c>
      <c r="D34" s="332">
        <v>6</v>
      </c>
      <c r="E34" s="333">
        <f>20.22/1.8487*1.493*220</f>
        <v>3592.50348893817</v>
      </c>
      <c r="F34" s="334">
        <f>D34*E34</f>
        <v>21555.020933629</v>
      </c>
    </row>
    <row r="35" spans="1:6">
      <c r="A35" s="330">
        <v>2707</v>
      </c>
      <c r="B35" s="331" t="s">
        <v>46</v>
      </c>
      <c r="C35" s="332" t="s">
        <v>45</v>
      </c>
      <c r="D35" s="332">
        <v>6</v>
      </c>
      <c r="E35" s="333">
        <f>98.74/1.8487*1.493*220/2</f>
        <v>8771.60718342619</v>
      </c>
      <c r="F35" s="334">
        <f>D35*E35</f>
        <v>52629.6431005572</v>
      </c>
    </row>
    <row r="36" ht="15.75" spans="1:6">
      <c r="A36" s="335" t="s">
        <v>7</v>
      </c>
      <c r="B36" s="335"/>
      <c r="C36" s="335"/>
      <c r="D36" s="335"/>
      <c r="E36" s="335"/>
      <c r="F36" s="336">
        <f>SUM(F34:F35)</f>
        <v>74184.6640341862</v>
      </c>
    </row>
    <row r="37" ht="15.75"/>
    <row r="38" spans="1:6">
      <c r="A38" s="358" t="s">
        <v>47</v>
      </c>
      <c r="B38" s="358"/>
      <c r="C38" s="358"/>
      <c r="D38" s="358"/>
      <c r="E38" s="358"/>
      <c r="F38" s="359">
        <f>F36+F32+F29+F20+F3</f>
        <v>2374238.57353419</v>
      </c>
    </row>
    <row r="39" spans="1:6">
      <c r="A39" s="360" t="s">
        <v>48</v>
      </c>
      <c r="B39" s="360"/>
      <c r="C39" s="360"/>
      <c r="D39" s="360"/>
      <c r="E39" s="360"/>
      <c r="F39" s="361">
        <f>23.44%*F38</f>
        <v>556521.521636413</v>
      </c>
    </row>
    <row r="40" ht="15.75" spans="1:6">
      <c r="A40" s="362" t="s">
        <v>49</v>
      </c>
      <c r="B40" s="362"/>
      <c r="C40" s="362"/>
      <c r="D40" s="362"/>
      <c r="E40" s="362"/>
      <c r="F40" s="363">
        <f>SUM(F38:F39)</f>
        <v>2930760.0951706</v>
      </c>
    </row>
    <row r="41" ht="15.75"/>
    <row r="42" spans="2:3">
      <c r="B42" s="364" t="s">
        <v>50</v>
      </c>
      <c r="C42" s="365">
        <v>39.5</v>
      </c>
    </row>
    <row r="43" ht="15.75" spans="2:3">
      <c r="B43" s="366" t="s">
        <v>51</v>
      </c>
      <c r="C43" s="367">
        <v>5</v>
      </c>
    </row>
    <row r="44" spans="2:2">
      <c r="B44" s="320"/>
    </row>
  </sheetData>
  <mergeCells count="8">
    <mergeCell ref="A3:E3"/>
    <mergeCell ref="A20:E20"/>
    <mergeCell ref="A29:E29"/>
    <mergeCell ref="A32:E32"/>
    <mergeCell ref="A36:E36"/>
    <mergeCell ref="A38:E38"/>
    <mergeCell ref="A39:E39"/>
    <mergeCell ref="A40:E40"/>
  </mergeCells>
  <pageMargins left="0.511805555555555" right="0.511805555555555" top="0.7875" bottom="0.7875" header="0.511805555555555" footer="0.511805555555555"/>
  <pageSetup paperSize="9" firstPageNumber="0" orientation="portrait" useFirstPageNumber="1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MJ63"/>
  <sheetViews>
    <sheetView zoomScale="85" zoomScaleNormal="85" workbookViewId="0">
      <selection activeCell="L13" sqref="L13"/>
    </sheetView>
  </sheetViews>
  <sheetFormatPr defaultColWidth="9.14285714285714" defaultRowHeight="15"/>
  <cols>
    <col min="1" max="1" width="11.5714285714286" style="223" customWidth="1"/>
    <col min="2" max="2" width="14.4285714285714" style="223" customWidth="1"/>
    <col min="3" max="3" width="12.1428571428571" style="223" customWidth="1"/>
    <col min="4" max="4" width="102.571428571429" style="224" customWidth="1"/>
    <col min="5" max="5" width="13.5714285714286" style="223" customWidth="1"/>
    <col min="6" max="6" width="13" style="225" customWidth="1"/>
    <col min="7" max="7" width="16.5714285714286" style="226" customWidth="1"/>
    <col min="8" max="9" width="20.7142857142857" style="226" customWidth="1"/>
    <col min="10" max="10" width="20" style="227" customWidth="1"/>
    <col min="11" max="11" width="15.4285714285714" style="228" customWidth="1"/>
    <col min="12" max="12" width="11.7142857142857" style="228" customWidth="1"/>
    <col min="13" max="13" width="15.1428571428571" style="229" customWidth="1"/>
    <col min="14" max="15" width="9.14285714285714" style="230"/>
    <col min="16" max="37" width="9.14285714285714" style="229"/>
    <col min="38" max="1024" width="9.14285714285714" style="231"/>
    <col min="1025" max="16384" width="9.14285714285714" style="121"/>
  </cols>
  <sheetData>
    <row r="1" ht="18" spans="1:13">
      <c r="A1" s="232"/>
      <c r="B1" s="232"/>
      <c r="C1" s="232"/>
      <c r="D1" s="232"/>
      <c r="E1" s="232"/>
      <c r="F1" s="232"/>
      <c r="G1" s="232"/>
      <c r="H1" s="232"/>
      <c r="I1" s="232"/>
      <c r="J1" s="232"/>
      <c r="K1" s="284"/>
      <c r="L1" s="284"/>
      <c r="M1" s="285"/>
    </row>
    <row r="2" ht="18" spans="1:13">
      <c r="A2" s="232"/>
      <c r="B2" s="232"/>
      <c r="C2" s="232"/>
      <c r="D2" s="232"/>
      <c r="E2" s="232"/>
      <c r="F2" s="232"/>
      <c r="G2" s="232"/>
      <c r="H2" s="232"/>
      <c r="I2" s="232"/>
      <c r="J2" s="232"/>
      <c r="K2" s="284"/>
      <c r="L2" s="284"/>
      <c r="M2" s="285"/>
    </row>
    <row r="3" ht="18" spans="1:13">
      <c r="A3" s="232"/>
      <c r="B3" s="232"/>
      <c r="C3" s="232"/>
      <c r="D3" s="232"/>
      <c r="E3" s="232"/>
      <c r="F3" s="232"/>
      <c r="G3" s="232"/>
      <c r="H3" s="232"/>
      <c r="I3" s="232"/>
      <c r="J3" s="232"/>
      <c r="K3" s="286"/>
      <c r="L3" s="286"/>
      <c r="M3" s="286"/>
    </row>
    <row r="4" ht="18" spans="1:13">
      <c r="A4" s="232"/>
      <c r="B4" s="232"/>
      <c r="C4" s="232"/>
      <c r="D4" s="232"/>
      <c r="E4" s="232"/>
      <c r="F4" s="232"/>
      <c r="G4" s="232"/>
      <c r="H4" s="232"/>
      <c r="I4" s="232"/>
      <c r="J4" s="232"/>
      <c r="K4" s="286"/>
      <c r="L4" s="286"/>
      <c r="M4" s="286"/>
    </row>
    <row r="5" ht="32.25" customHeight="1" spans="1:13">
      <c r="A5" s="232"/>
      <c r="B5" s="232"/>
      <c r="C5" s="232"/>
      <c r="D5" s="232"/>
      <c r="E5" s="232"/>
      <c r="F5" s="232"/>
      <c r="G5" s="232"/>
      <c r="H5" s="232"/>
      <c r="I5" s="232"/>
      <c r="J5" s="232"/>
      <c r="K5" s="287"/>
      <c r="L5" s="287"/>
      <c r="M5" s="285"/>
    </row>
    <row r="6" s="60" customFormat="1" ht="37.5" customHeight="1" spans="1:1024">
      <c r="A6" s="232"/>
      <c r="B6" s="232"/>
      <c r="C6" s="232"/>
      <c r="D6" s="232"/>
      <c r="E6" s="232"/>
      <c r="F6" s="232"/>
      <c r="G6" s="232"/>
      <c r="H6" s="232"/>
      <c r="I6" s="232"/>
      <c r="J6" s="232"/>
      <c r="K6" s="288"/>
      <c r="L6" s="288"/>
      <c r="M6" s="285"/>
      <c r="N6" s="230"/>
      <c r="O6" s="230"/>
      <c r="P6" s="229"/>
      <c r="Q6" s="229"/>
      <c r="R6" s="229"/>
      <c r="S6" s="229"/>
      <c r="T6" s="229"/>
      <c r="U6" s="229"/>
      <c r="V6" s="229"/>
      <c r="W6" s="229"/>
      <c r="X6" s="229"/>
      <c r="Y6" s="229"/>
      <c r="Z6" s="229"/>
      <c r="AA6" s="229"/>
      <c r="AB6" s="229"/>
      <c r="AC6" s="229"/>
      <c r="AD6" s="229"/>
      <c r="AE6" s="229"/>
      <c r="AF6" s="229"/>
      <c r="AG6" s="229"/>
      <c r="AH6" s="229"/>
      <c r="AI6" s="229"/>
      <c r="AJ6" s="229"/>
      <c r="AK6" s="229"/>
      <c r="AL6" s="223"/>
      <c r="AM6" s="223"/>
      <c r="AN6" s="223"/>
      <c r="AO6" s="223"/>
      <c r="AP6" s="223"/>
      <c r="AQ6" s="223"/>
      <c r="AR6" s="223"/>
      <c r="AS6" s="223"/>
      <c r="AT6" s="223"/>
      <c r="AU6" s="223"/>
      <c r="AV6" s="223"/>
      <c r="AW6" s="223"/>
      <c r="AX6" s="223"/>
      <c r="AY6" s="223"/>
      <c r="AZ6" s="223"/>
      <c r="BA6" s="223"/>
      <c r="BB6" s="223"/>
      <c r="BC6" s="223"/>
      <c r="BD6" s="223"/>
      <c r="BE6" s="223"/>
      <c r="BF6" s="223"/>
      <c r="BG6" s="223"/>
      <c r="BH6" s="223"/>
      <c r="BI6" s="223"/>
      <c r="BJ6" s="223"/>
      <c r="BK6" s="223"/>
      <c r="BL6" s="223"/>
      <c r="BM6" s="223"/>
      <c r="BN6" s="223"/>
      <c r="BO6" s="223"/>
      <c r="BP6" s="223"/>
      <c r="BQ6" s="223"/>
      <c r="BR6" s="223"/>
      <c r="BS6" s="223"/>
      <c r="BT6" s="223"/>
      <c r="BU6" s="223"/>
      <c r="BV6" s="223"/>
      <c r="BW6" s="223"/>
      <c r="BX6" s="223"/>
      <c r="BY6" s="223"/>
      <c r="BZ6" s="223"/>
      <c r="CA6" s="223"/>
      <c r="CB6" s="223"/>
      <c r="CC6" s="223"/>
      <c r="CD6" s="223"/>
      <c r="CE6" s="223"/>
      <c r="CF6" s="223"/>
      <c r="CG6" s="223"/>
      <c r="CH6" s="223"/>
      <c r="CI6" s="223"/>
      <c r="CJ6" s="223"/>
      <c r="CK6" s="223"/>
      <c r="CL6" s="223"/>
      <c r="CM6" s="223"/>
      <c r="CN6" s="223"/>
      <c r="CO6" s="223"/>
      <c r="CP6" s="223"/>
      <c r="CQ6" s="223"/>
      <c r="CR6" s="223"/>
      <c r="CS6" s="223"/>
      <c r="CT6" s="223"/>
      <c r="CU6" s="223"/>
      <c r="CV6" s="223"/>
      <c r="CW6" s="223"/>
      <c r="CX6" s="223"/>
      <c r="CY6" s="223"/>
      <c r="CZ6" s="223"/>
      <c r="DA6" s="223"/>
      <c r="DB6" s="223"/>
      <c r="DC6" s="223"/>
      <c r="DD6" s="223"/>
      <c r="DE6" s="223"/>
      <c r="DF6" s="223"/>
      <c r="DG6" s="223"/>
      <c r="DH6" s="223"/>
      <c r="DI6" s="223"/>
      <c r="DJ6" s="223"/>
      <c r="DK6" s="223"/>
      <c r="DL6" s="223"/>
      <c r="DM6" s="223"/>
      <c r="DN6" s="223"/>
      <c r="DO6" s="223"/>
      <c r="DP6" s="223"/>
      <c r="DQ6" s="223"/>
      <c r="DR6" s="223"/>
      <c r="DS6" s="223"/>
      <c r="DT6" s="223"/>
      <c r="DU6" s="223"/>
      <c r="DV6" s="223"/>
      <c r="DW6" s="223"/>
      <c r="DX6" s="223"/>
      <c r="DY6" s="223"/>
      <c r="DZ6" s="223"/>
      <c r="EA6" s="223"/>
      <c r="EB6" s="223"/>
      <c r="EC6" s="223"/>
      <c r="ED6" s="223"/>
      <c r="EE6" s="223"/>
      <c r="EF6" s="223"/>
      <c r="EG6" s="223"/>
      <c r="EH6" s="223"/>
      <c r="EI6" s="223"/>
      <c r="EJ6" s="223"/>
      <c r="EK6" s="223"/>
      <c r="EL6" s="223"/>
      <c r="EM6" s="223"/>
      <c r="EN6" s="223"/>
      <c r="EO6" s="223"/>
      <c r="EP6" s="223"/>
      <c r="EQ6" s="223"/>
      <c r="ER6" s="223"/>
      <c r="ES6" s="223"/>
      <c r="ET6" s="223"/>
      <c r="EU6" s="223"/>
      <c r="EV6" s="223"/>
      <c r="EW6" s="223"/>
      <c r="EX6" s="223"/>
      <c r="EY6" s="223"/>
      <c r="EZ6" s="223"/>
      <c r="FA6" s="223"/>
      <c r="FB6" s="223"/>
      <c r="FC6" s="223"/>
      <c r="FD6" s="223"/>
      <c r="FE6" s="223"/>
      <c r="FF6" s="223"/>
      <c r="FG6" s="223"/>
      <c r="FH6" s="223"/>
      <c r="FI6" s="223"/>
      <c r="FJ6" s="223"/>
      <c r="FK6" s="223"/>
      <c r="FL6" s="223"/>
      <c r="FM6" s="223"/>
      <c r="FN6" s="223"/>
      <c r="FO6" s="223"/>
      <c r="FP6" s="223"/>
      <c r="FQ6" s="223"/>
      <c r="FR6" s="223"/>
      <c r="FS6" s="223"/>
      <c r="FT6" s="223"/>
      <c r="FU6" s="223"/>
      <c r="FV6" s="223"/>
      <c r="FW6" s="223"/>
      <c r="FX6" s="223"/>
      <c r="FY6" s="223"/>
      <c r="FZ6" s="223"/>
      <c r="GA6" s="223"/>
      <c r="GB6" s="223"/>
      <c r="GC6" s="223"/>
      <c r="GD6" s="223"/>
      <c r="GE6" s="223"/>
      <c r="GF6" s="223"/>
      <c r="GG6" s="223"/>
      <c r="GH6" s="223"/>
      <c r="GI6" s="223"/>
      <c r="GJ6" s="223"/>
      <c r="GK6" s="223"/>
      <c r="GL6" s="223"/>
      <c r="GM6" s="223"/>
      <c r="GN6" s="223"/>
      <c r="GO6" s="223"/>
      <c r="GP6" s="223"/>
      <c r="GQ6" s="223"/>
      <c r="GR6" s="223"/>
      <c r="GS6" s="223"/>
      <c r="GT6" s="223"/>
      <c r="GU6" s="223"/>
      <c r="GV6" s="223"/>
      <c r="GW6" s="223"/>
      <c r="GX6" s="223"/>
      <c r="GY6" s="223"/>
      <c r="GZ6" s="223"/>
      <c r="HA6" s="223"/>
      <c r="HB6" s="223"/>
      <c r="HC6" s="223"/>
      <c r="HD6" s="223"/>
      <c r="HE6" s="223"/>
      <c r="HF6" s="223"/>
      <c r="HG6" s="223"/>
      <c r="HH6" s="223"/>
      <c r="HI6" s="223"/>
      <c r="HJ6" s="223"/>
      <c r="HK6" s="223"/>
      <c r="HL6" s="223"/>
      <c r="HM6" s="223"/>
      <c r="HN6" s="223"/>
      <c r="HO6" s="223"/>
      <c r="HP6" s="223"/>
      <c r="HQ6" s="223"/>
      <c r="HR6" s="223"/>
      <c r="HS6" s="223"/>
      <c r="HT6" s="223"/>
      <c r="HU6" s="223"/>
      <c r="HV6" s="223"/>
      <c r="HW6" s="223"/>
      <c r="HX6" s="223"/>
      <c r="HY6" s="223"/>
      <c r="HZ6" s="223"/>
      <c r="IA6" s="223"/>
      <c r="IB6" s="223"/>
      <c r="IC6" s="223"/>
      <c r="ID6" s="223"/>
      <c r="IE6" s="223"/>
      <c r="IF6" s="223"/>
      <c r="IG6" s="223"/>
      <c r="IH6" s="223"/>
      <c r="II6" s="223"/>
      <c r="IJ6" s="223"/>
      <c r="IK6" s="223"/>
      <c r="IL6" s="223"/>
      <c r="IM6" s="223"/>
      <c r="IN6" s="223"/>
      <c r="IO6" s="223"/>
      <c r="IP6" s="223"/>
      <c r="IQ6" s="223"/>
      <c r="IR6" s="223"/>
      <c r="IS6" s="223"/>
      <c r="IT6" s="223"/>
      <c r="IU6" s="223"/>
      <c r="IV6" s="223"/>
      <c r="IW6" s="223"/>
      <c r="IX6" s="223"/>
      <c r="IY6" s="223"/>
      <c r="IZ6" s="223"/>
      <c r="JA6" s="223"/>
      <c r="JB6" s="223"/>
      <c r="JC6" s="223"/>
      <c r="JD6" s="223"/>
      <c r="JE6" s="223"/>
      <c r="JF6" s="223"/>
      <c r="JG6" s="223"/>
      <c r="JH6" s="223"/>
      <c r="JI6" s="223"/>
      <c r="JJ6" s="223"/>
      <c r="JK6" s="223"/>
      <c r="JL6" s="223"/>
      <c r="JM6" s="223"/>
      <c r="JN6" s="223"/>
      <c r="JO6" s="223"/>
      <c r="JP6" s="223"/>
      <c r="JQ6" s="223"/>
      <c r="JR6" s="223"/>
      <c r="JS6" s="223"/>
      <c r="JT6" s="223"/>
      <c r="JU6" s="223"/>
      <c r="JV6" s="223"/>
      <c r="JW6" s="223"/>
      <c r="JX6" s="223"/>
      <c r="JY6" s="223"/>
      <c r="JZ6" s="223"/>
      <c r="KA6" s="223"/>
      <c r="KB6" s="223"/>
      <c r="KC6" s="223"/>
      <c r="KD6" s="223"/>
      <c r="KE6" s="223"/>
      <c r="KF6" s="223"/>
      <c r="KG6" s="223"/>
      <c r="KH6" s="223"/>
      <c r="KI6" s="223"/>
      <c r="KJ6" s="223"/>
      <c r="KK6" s="223"/>
      <c r="KL6" s="223"/>
      <c r="KM6" s="223"/>
      <c r="KN6" s="223"/>
      <c r="KO6" s="223"/>
      <c r="KP6" s="223"/>
      <c r="KQ6" s="223"/>
      <c r="KR6" s="223"/>
      <c r="KS6" s="223"/>
      <c r="KT6" s="223"/>
      <c r="KU6" s="223"/>
      <c r="KV6" s="223"/>
      <c r="KW6" s="223"/>
      <c r="KX6" s="223"/>
      <c r="KY6" s="223"/>
      <c r="KZ6" s="223"/>
      <c r="LA6" s="223"/>
      <c r="LB6" s="223"/>
      <c r="LC6" s="223"/>
      <c r="LD6" s="223"/>
      <c r="LE6" s="223"/>
      <c r="LF6" s="223"/>
      <c r="LG6" s="223"/>
      <c r="LH6" s="223"/>
      <c r="LI6" s="223"/>
      <c r="LJ6" s="223"/>
      <c r="LK6" s="223"/>
      <c r="LL6" s="223"/>
      <c r="LM6" s="223"/>
      <c r="LN6" s="223"/>
      <c r="LO6" s="223"/>
      <c r="LP6" s="223"/>
      <c r="LQ6" s="223"/>
      <c r="LR6" s="223"/>
      <c r="LS6" s="223"/>
      <c r="LT6" s="223"/>
      <c r="LU6" s="223"/>
      <c r="LV6" s="223"/>
      <c r="LW6" s="223"/>
      <c r="LX6" s="223"/>
      <c r="LY6" s="223"/>
      <c r="LZ6" s="223"/>
      <c r="MA6" s="223"/>
      <c r="MB6" s="223"/>
      <c r="MC6" s="223"/>
      <c r="MD6" s="223"/>
      <c r="ME6" s="223"/>
      <c r="MF6" s="223"/>
      <c r="MG6" s="223"/>
      <c r="MH6" s="223"/>
      <c r="MI6" s="223"/>
      <c r="MJ6" s="223"/>
      <c r="MK6" s="223"/>
      <c r="ML6" s="223"/>
      <c r="MM6" s="223"/>
      <c r="MN6" s="223"/>
      <c r="MO6" s="223"/>
      <c r="MP6" s="223"/>
      <c r="MQ6" s="223"/>
      <c r="MR6" s="223"/>
      <c r="MS6" s="223"/>
      <c r="MT6" s="223"/>
      <c r="MU6" s="223"/>
      <c r="MV6" s="223"/>
      <c r="MW6" s="223"/>
      <c r="MX6" s="223"/>
      <c r="MY6" s="223"/>
      <c r="MZ6" s="223"/>
      <c r="NA6" s="223"/>
      <c r="NB6" s="223"/>
      <c r="NC6" s="223"/>
      <c r="ND6" s="223"/>
      <c r="NE6" s="223"/>
      <c r="NF6" s="223"/>
      <c r="NG6" s="223"/>
      <c r="NH6" s="223"/>
      <c r="NI6" s="223"/>
      <c r="NJ6" s="223"/>
      <c r="NK6" s="223"/>
      <c r="NL6" s="223"/>
      <c r="NM6" s="223"/>
      <c r="NN6" s="223"/>
      <c r="NO6" s="223"/>
      <c r="NP6" s="223"/>
      <c r="NQ6" s="223"/>
      <c r="NR6" s="223"/>
      <c r="NS6" s="223"/>
      <c r="NT6" s="223"/>
      <c r="NU6" s="223"/>
      <c r="NV6" s="223"/>
      <c r="NW6" s="223"/>
      <c r="NX6" s="223"/>
      <c r="NY6" s="223"/>
      <c r="NZ6" s="223"/>
      <c r="OA6" s="223"/>
      <c r="OB6" s="223"/>
      <c r="OC6" s="223"/>
      <c r="OD6" s="223"/>
      <c r="OE6" s="223"/>
      <c r="OF6" s="223"/>
      <c r="OG6" s="223"/>
      <c r="OH6" s="223"/>
      <c r="OI6" s="223"/>
      <c r="OJ6" s="223"/>
      <c r="OK6" s="223"/>
      <c r="OL6" s="223"/>
      <c r="OM6" s="223"/>
      <c r="ON6" s="223"/>
      <c r="OO6" s="223"/>
      <c r="OP6" s="223"/>
      <c r="OQ6" s="223"/>
      <c r="OR6" s="223"/>
      <c r="OS6" s="223"/>
      <c r="OT6" s="223"/>
      <c r="OU6" s="223"/>
      <c r="OV6" s="223"/>
      <c r="OW6" s="223"/>
      <c r="OX6" s="223"/>
      <c r="OY6" s="223"/>
      <c r="OZ6" s="223"/>
      <c r="PA6" s="223"/>
      <c r="PB6" s="223"/>
      <c r="PC6" s="223"/>
      <c r="PD6" s="223"/>
      <c r="PE6" s="223"/>
      <c r="PF6" s="223"/>
      <c r="PG6" s="223"/>
      <c r="PH6" s="223"/>
      <c r="PI6" s="223"/>
      <c r="PJ6" s="223"/>
      <c r="PK6" s="223"/>
      <c r="PL6" s="223"/>
      <c r="PM6" s="223"/>
      <c r="PN6" s="223"/>
      <c r="PO6" s="223"/>
      <c r="PP6" s="223"/>
      <c r="PQ6" s="223"/>
      <c r="PR6" s="223"/>
      <c r="PS6" s="223"/>
      <c r="PT6" s="223"/>
      <c r="PU6" s="223"/>
      <c r="PV6" s="223"/>
      <c r="PW6" s="223"/>
      <c r="PX6" s="223"/>
      <c r="PY6" s="223"/>
      <c r="PZ6" s="223"/>
      <c r="QA6" s="223"/>
      <c r="QB6" s="223"/>
      <c r="QC6" s="223"/>
      <c r="QD6" s="223"/>
      <c r="QE6" s="223"/>
      <c r="QF6" s="223"/>
      <c r="QG6" s="223"/>
      <c r="QH6" s="223"/>
      <c r="QI6" s="223"/>
      <c r="QJ6" s="223"/>
      <c r="QK6" s="223"/>
      <c r="QL6" s="223"/>
      <c r="QM6" s="223"/>
      <c r="QN6" s="223"/>
      <c r="QO6" s="223"/>
      <c r="QP6" s="223"/>
      <c r="QQ6" s="223"/>
      <c r="QR6" s="223"/>
      <c r="QS6" s="223"/>
      <c r="QT6" s="223"/>
      <c r="QU6" s="223"/>
      <c r="QV6" s="223"/>
      <c r="QW6" s="223"/>
      <c r="QX6" s="223"/>
      <c r="QY6" s="223"/>
      <c r="QZ6" s="223"/>
      <c r="RA6" s="223"/>
      <c r="RB6" s="223"/>
      <c r="RC6" s="223"/>
      <c r="RD6" s="223"/>
      <c r="RE6" s="223"/>
      <c r="RF6" s="223"/>
      <c r="RG6" s="223"/>
      <c r="RH6" s="223"/>
      <c r="RI6" s="223"/>
      <c r="RJ6" s="223"/>
      <c r="RK6" s="223"/>
      <c r="RL6" s="223"/>
      <c r="RM6" s="223"/>
      <c r="RN6" s="223"/>
      <c r="RO6" s="223"/>
      <c r="RP6" s="223"/>
      <c r="RQ6" s="223"/>
      <c r="RR6" s="223"/>
      <c r="RS6" s="223"/>
      <c r="RT6" s="223"/>
      <c r="RU6" s="223"/>
      <c r="RV6" s="223"/>
      <c r="RW6" s="223"/>
      <c r="RX6" s="223"/>
      <c r="RY6" s="223"/>
      <c r="RZ6" s="223"/>
      <c r="SA6" s="223"/>
      <c r="SB6" s="223"/>
      <c r="SC6" s="223"/>
      <c r="SD6" s="223"/>
      <c r="SE6" s="223"/>
      <c r="SF6" s="223"/>
      <c r="SG6" s="223"/>
      <c r="SH6" s="223"/>
      <c r="SI6" s="223"/>
      <c r="SJ6" s="223"/>
      <c r="SK6" s="223"/>
      <c r="SL6" s="223"/>
      <c r="SM6" s="223"/>
      <c r="SN6" s="223"/>
      <c r="SO6" s="223"/>
      <c r="SP6" s="223"/>
      <c r="SQ6" s="223"/>
      <c r="SR6" s="223"/>
      <c r="SS6" s="223"/>
      <c r="ST6" s="223"/>
      <c r="SU6" s="223"/>
      <c r="SV6" s="223"/>
      <c r="SW6" s="223"/>
      <c r="SX6" s="223"/>
      <c r="SY6" s="223"/>
      <c r="SZ6" s="223"/>
      <c r="TA6" s="223"/>
      <c r="TB6" s="223"/>
      <c r="TC6" s="223"/>
      <c r="TD6" s="223"/>
      <c r="TE6" s="223"/>
      <c r="TF6" s="223"/>
      <c r="TG6" s="223"/>
      <c r="TH6" s="223"/>
      <c r="TI6" s="223"/>
      <c r="TJ6" s="223"/>
      <c r="TK6" s="223"/>
      <c r="TL6" s="223"/>
      <c r="TM6" s="223"/>
      <c r="TN6" s="223"/>
      <c r="TO6" s="223"/>
      <c r="TP6" s="223"/>
      <c r="TQ6" s="223"/>
      <c r="TR6" s="223"/>
      <c r="TS6" s="223"/>
      <c r="TT6" s="223"/>
      <c r="TU6" s="223"/>
      <c r="TV6" s="223"/>
      <c r="TW6" s="223"/>
      <c r="TX6" s="223"/>
      <c r="TY6" s="223"/>
      <c r="TZ6" s="223"/>
      <c r="UA6" s="223"/>
      <c r="UB6" s="223"/>
      <c r="UC6" s="223"/>
      <c r="UD6" s="223"/>
      <c r="UE6" s="223"/>
      <c r="UF6" s="223"/>
      <c r="UG6" s="223"/>
      <c r="UH6" s="223"/>
      <c r="UI6" s="223"/>
      <c r="UJ6" s="223"/>
      <c r="UK6" s="223"/>
      <c r="UL6" s="223"/>
      <c r="UM6" s="223"/>
      <c r="UN6" s="223"/>
      <c r="UO6" s="223"/>
      <c r="UP6" s="223"/>
      <c r="UQ6" s="223"/>
      <c r="UR6" s="223"/>
      <c r="US6" s="223"/>
      <c r="UT6" s="223"/>
      <c r="UU6" s="223"/>
      <c r="UV6" s="223"/>
      <c r="UW6" s="223"/>
      <c r="UX6" s="223"/>
      <c r="UY6" s="223"/>
      <c r="UZ6" s="223"/>
      <c r="VA6" s="223"/>
      <c r="VB6" s="223"/>
      <c r="VC6" s="223"/>
      <c r="VD6" s="223"/>
      <c r="VE6" s="223"/>
      <c r="VF6" s="223"/>
      <c r="VG6" s="223"/>
      <c r="VH6" s="223"/>
      <c r="VI6" s="223"/>
      <c r="VJ6" s="223"/>
      <c r="VK6" s="223"/>
      <c r="VL6" s="223"/>
      <c r="VM6" s="223"/>
      <c r="VN6" s="223"/>
      <c r="VO6" s="223"/>
      <c r="VP6" s="223"/>
      <c r="VQ6" s="223"/>
      <c r="VR6" s="223"/>
      <c r="VS6" s="223"/>
      <c r="VT6" s="223"/>
      <c r="VU6" s="223"/>
      <c r="VV6" s="223"/>
      <c r="VW6" s="223"/>
      <c r="VX6" s="223"/>
      <c r="VY6" s="223"/>
      <c r="VZ6" s="223"/>
      <c r="WA6" s="223"/>
      <c r="WB6" s="223"/>
      <c r="WC6" s="223"/>
      <c r="WD6" s="223"/>
      <c r="WE6" s="223"/>
      <c r="WF6" s="223"/>
      <c r="WG6" s="223"/>
      <c r="WH6" s="223"/>
      <c r="WI6" s="223"/>
      <c r="WJ6" s="223"/>
      <c r="WK6" s="223"/>
      <c r="WL6" s="223"/>
      <c r="WM6" s="223"/>
      <c r="WN6" s="223"/>
      <c r="WO6" s="223"/>
      <c r="WP6" s="223"/>
      <c r="WQ6" s="223"/>
      <c r="WR6" s="223"/>
      <c r="WS6" s="223"/>
      <c r="WT6" s="223"/>
      <c r="WU6" s="223"/>
      <c r="WV6" s="223"/>
      <c r="WW6" s="223"/>
      <c r="WX6" s="223"/>
      <c r="WY6" s="223"/>
      <c r="WZ6" s="223"/>
      <c r="XA6" s="223"/>
      <c r="XB6" s="223"/>
      <c r="XC6" s="223"/>
      <c r="XD6" s="223"/>
      <c r="XE6" s="223"/>
      <c r="XF6" s="223"/>
      <c r="XG6" s="223"/>
      <c r="XH6" s="223"/>
      <c r="XI6" s="223"/>
      <c r="XJ6" s="223"/>
      <c r="XK6" s="223"/>
      <c r="XL6" s="223"/>
      <c r="XM6" s="223"/>
      <c r="XN6" s="223"/>
      <c r="XO6" s="223"/>
      <c r="XP6" s="223"/>
      <c r="XQ6" s="223"/>
      <c r="XR6" s="223"/>
      <c r="XS6" s="223"/>
      <c r="XT6" s="223"/>
      <c r="XU6" s="223"/>
      <c r="XV6" s="223"/>
      <c r="XW6" s="223"/>
      <c r="XX6" s="223"/>
      <c r="XY6" s="223"/>
      <c r="XZ6" s="223"/>
      <c r="YA6" s="223"/>
      <c r="YB6" s="223"/>
      <c r="YC6" s="223"/>
      <c r="YD6" s="223"/>
      <c r="YE6" s="223"/>
      <c r="YF6" s="223"/>
      <c r="YG6" s="223"/>
      <c r="YH6" s="223"/>
      <c r="YI6" s="223"/>
      <c r="YJ6" s="223"/>
      <c r="YK6" s="223"/>
      <c r="YL6" s="223"/>
      <c r="YM6" s="223"/>
      <c r="YN6" s="223"/>
      <c r="YO6" s="223"/>
      <c r="YP6" s="223"/>
      <c r="YQ6" s="223"/>
      <c r="YR6" s="223"/>
      <c r="YS6" s="223"/>
      <c r="YT6" s="223"/>
      <c r="YU6" s="223"/>
      <c r="YV6" s="223"/>
      <c r="YW6" s="223"/>
      <c r="YX6" s="223"/>
      <c r="YY6" s="223"/>
      <c r="YZ6" s="223"/>
      <c r="ZA6" s="223"/>
      <c r="ZB6" s="223"/>
      <c r="ZC6" s="223"/>
      <c r="ZD6" s="223"/>
      <c r="ZE6" s="223"/>
      <c r="ZF6" s="223"/>
      <c r="ZG6" s="223"/>
      <c r="ZH6" s="223"/>
      <c r="ZI6" s="223"/>
      <c r="ZJ6" s="223"/>
      <c r="ZK6" s="223"/>
      <c r="ZL6" s="223"/>
      <c r="ZM6" s="223"/>
      <c r="ZN6" s="223"/>
      <c r="ZO6" s="223"/>
      <c r="ZP6" s="223"/>
      <c r="ZQ6" s="223"/>
      <c r="ZR6" s="223"/>
      <c r="ZS6" s="223"/>
      <c r="ZT6" s="223"/>
      <c r="ZU6" s="223"/>
      <c r="ZV6" s="223"/>
      <c r="ZW6" s="223"/>
      <c r="ZX6" s="223"/>
      <c r="ZY6" s="223"/>
      <c r="ZZ6" s="223"/>
      <c r="AAA6" s="223"/>
      <c r="AAB6" s="223"/>
      <c r="AAC6" s="223"/>
      <c r="AAD6" s="223"/>
      <c r="AAE6" s="223"/>
      <c r="AAF6" s="223"/>
      <c r="AAG6" s="223"/>
      <c r="AAH6" s="223"/>
      <c r="AAI6" s="223"/>
      <c r="AAJ6" s="223"/>
      <c r="AAK6" s="223"/>
      <c r="AAL6" s="223"/>
      <c r="AAM6" s="223"/>
      <c r="AAN6" s="223"/>
      <c r="AAO6" s="223"/>
      <c r="AAP6" s="223"/>
      <c r="AAQ6" s="223"/>
      <c r="AAR6" s="223"/>
      <c r="AAS6" s="223"/>
      <c r="AAT6" s="223"/>
      <c r="AAU6" s="223"/>
      <c r="AAV6" s="223"/>
      <c r="AAW6" s="223"/>
      <c r="AAX6" s="223"/>
      <c r="AAY6" s="223"/>
      <c r="AAZ6" s="223"/>
      <c r="ABA6" s="223"/>
      <c r="ABB6" s="223"/>
      <c r="ABC6" s="223"/>
      <c r="ABD6" s="223"/>
      <c r="ABE6" s="223"/>
      <c r="ABF6" s="223"/>
      <c r="ABG6" s="223"/>
      <c r="ABH6" s="223"/>
      <c r="ABI6" s="223"/>
      <c r="ABJ6" s="223"/>
      <c r="ABK6" s="223"/>
      <c r="ABL6" s="223"/>
      <c r="ABM6" s="223"/>
      <c r="ABN6" s="223"/>
      <c r="ABO6" s="223"/>
      <c r="ABP6" s="223"/>
      <c r="ABQ6" s="223"/>
      <c r="ABR6" s="223"/>
      <c r="ABS6" s="223"/>
      <c r="ABT6" s="223"/>
      <c r="ABU6" s="223"/>
      <c r="ABV6" s="223"/>
      <c r="ABW6" s="223"/>
      <c r="ABX6" s="223"/>
      <c r="ABY6" s="223"/>
      <c r="ABZ6" s="223"/>
      <c r="ACA6" s="223"/>
      <c r="ACB6" s="223"/>
      <c r="ACC6" s="223"/>
      <c r="ACD6" s="223"/>
      <c r="ACE6" s="223"/>
      <c r="ACF6" s="223"/>
      <c r="ACG6" s="223"/>
      <c r="ACH6" s="223"/>
      <c r="ACI6" s="223"/>
      <c r="ACJ6" s="223"/>
      <c r="ACK6" s="223"/>
      <c r="ACL6" s="223"/>
      <c r="ACM6" s="223"/>
      <c r="ACN6" s="223"/>
      <c r="ACO6" s="223"/>
      <c r="ACP6" s="223"/>
      <c r="ACQ6" s="223"/>
      <c r="ACR6" s="223"/>
      <c r="ACS6" s="223"/>
      <c r="ACT6" s="223"/>
      <c r="ACU6" s="223"/>
      <c r="ACV6" s="223"/>
      <c r="ACW6" s="223"/>
      <c r="ACX6" s="223"/>
      <c r="ACY6" s="223"/>
      <c r="ACZ6" s="223"/>
      <c r="ADA6" s="223"/>
      <c r="ADB6" s="223"/>
      <c r="ADC6" s="223"/>
      <c r="ADD6" s="223"/>
      <c r="ADE6" s="223"/>
      <c r="ADF6" s="223"/>
      <c r="ADG6" s="223"/>
      <c r="ADH6" s="223"/>
      <c r="ADI6" s="223"/>
      <c r="ADJ6" s="223"/>
      <c r="ADK6" s="223"/>
      <c r="ADL6" s="223"/>
      <c r="ADM6" s="223"/>
      <c r="ADN6" s="223"/>
      <c r="ADO6" s="223"/>
      <c r="ADP6" s="223"/>
      <c r="ADQ6" s="223"/>
      <c r="ADR6" s="223"/>
      <c r="ADS6" s="223"/>
      <c r="ADT6" s="223"/>
      <c r="ADU6" s="223"/>
      <c r="ADV6" s="223"/>
      <c r="ADW6" s="223"/>
      <c r="ADX6" s="223"/>
      <c r="ADY6" s="223"/>
      <c r="ADZ6" s="223"/>
      <c r="AEA6" s="223"/>
      <c r="AEB6" s="223"/>
      <c r="AEC6" s="223"/>
      <c r="AED6" s="223"/>
      <c r="AEE6" s="223"/>
      <c r="AEF6" s="223"/>
      <c r="AEG6" s="223"/>
      <c r="AEH6" s="223"/>
      <c r="AEI6" s="223"/>
      <c r="AEJ6" s="223"/>
      <c r="AEK6" s="223"/>
      <c r="AEL6" s="223"/>
      <c r="AEM6" s="223"/>
      <c r="AEN6" s="223"/>
      <c r="AEO6" s="223"/>
      <c r="AEP6" s="223"/>
      <c r="AEQ6" s="223"/>
      <c r="AER6" s="223"/>
      <c r="AES6" s="223"/>
      <c r="AET6" s="223"/>
      <c r="AEU6" s="223"/>
      <c r="AEV6" s="223"/>
      <c r="AEW6" s="223"/>
      <c r="AEX6" s="223"/>
      <c r="AEY6" s="223"/>
      <c r="AEZ6" s="223"/>
      <c r="AFA6" s="223"/>
      <c r="AFB6" s="223"/>
      <c r="AFC6" s="223"/>
      <c r="AFD6" s="223"/>
      <c r="AFE6" s="223"/>
      <c r="AFF6" s="223"/>
      <c r="AFG6" s="223"/>
      <c r="AFH6" s="223"/>
      <c r="AFI6" s="223"/>
      <c r="AFJ6" s="223"/>
      <c r="AFK6" s="223"/>
      <c r="AFL6" s="223"/>
      <c r="AFM6" s="223"/>
      <c r="AFN6" s="223"/>
      <c r="AFO6" s="223"/>
      <c r="AFP6" s="223"/>
      <c r="AFQ6" s="223"/>
      <c r="AFR6" s="223"/>
      <c r="AFS6" s="223"/>
      <c r="AFT6" s="223"/>
      <c r="AFU6" s="223"/>
      <c r="AFV6" s="223"/>
      <c r="AFW6" s="223"/>
      <c r="AFX6" s="223"/>
      <c r="AFY6" s="223"/>
      <c r="AFZ6" s="223"/>
      <c r="AGA6" s="223"/>
      <c r="AGB6" s="223"/>
      <c r="AGC6" s="223"/>
      <c r="AGD6" s="223"/>
      <c r="AGE6" s="223"/>
      <c r="AGF6" s="223"/>
      <c r="AGG6" s="223"/>
      <c r="AGH6" s="223"/>
      <c r="AGI6" s="223"/>
      <c r="AGJ6" s="223"/>
      <c r="AGK6" s="223"/>
      <c r="AGL6" s="223"/>
      <c r="AGM6" s="223"/>
      <c r="AGN6" s="223"/>
      <c r="AGO6" s="223"/>
      <c r="AGP6" s="223"/>
      <c r="AGQ6" s="223"/>
      <c r="AGR6" s="223"/>
      <c r="AGS6" s="223"/>
      <c r="AGT6" s="223"/>
      <c r="AGU6" s="223"/>
      <c r="AGV6" s="223"/>
      <c r="AGW6" s="223"/>
      <c r="AGX6" s="223"/>
      <c r="AGY6" s="223"/>
      <c r="AGZ6" s="223"/>
      <c r="AHA6" s="223"/>
      <c r="AHB6" s="223"/>
      <c r="AHC6" s="223"/>
      <c r="AHD6" s="223"/>
      <c r="AHE6" s="223"/>
      <c r="AHF6" s="223"/>
      <c r="AHG6" s="223"/>
      <c r="AHH6" s="223"/>
      <c r="AHI6" s="223"/>
      <c r="AHJ6" s="223"/>
      <c r="AHK6" s="223"/>
      <c r="AHL6" s="223"/>
      <c r="AHM6" s="223"/>
      <c r="AHN6" s="223"/>
      <c r="AHO6" s="223"/>
      <c r="AHP6" s="223"/>
      <c r="AHQ6" s="223"/>
      <c r="AHR6" s="223"/>
      <c r="AHS6" s="223"/>
      <c r="AHT6" s="223"/>
      <c r="AHU6" s="223"/>
      <c r="AHV6" s="223"/>
      <c r="AHW6" s="223"/>
      <c r="AHX6" s="223"/>
      <c r="AHY6" s="223"/>
      <c r="AHZ6" s="223"/>
      <c r="AIA6" s="223"/>
      <c r="AIB6" s="223"/>
      <c r="AIC6" s="223"/>
      <c r="AID6" s="223"/>
      <c r="AIE6" s="223"/>
      <c r="AIF6" s="223"/>
      <c r="AIG6" s="223"/>
      <c r="AIH6" s="223"/>
      <c r="AII6" s="223"/>
      <c r="AIJ6" s="223"/>
      <c r="AIK6" s="223"/>
      <c r="AIL6" s="223"/>
      <c r="AIM6" s="223"/>
      <c r="AIN6" s="223"/>
      <c r="AIO6" s="223"/>
      <c r="AIP6" s="223"/>
      <c r="AIQ6" s="223"/>
      <c r="AIR6" s="223"/>
      <c r="AIS6" s="223"/>
      <c r="AIT6" s="223"/>
      <c r="AIU6" s="223"/>
      <c r="AIV6" s="223"/>
      <c r="AIW6" s="223"/>
      <c r="AIX6" s="223"/>
      <c r="AIY6" s="223"/>
      <c r="AIZ6" s="223"/>
      <c r="AJA6" s="223"/>
      <c r="AJB6" s="223"/>
      <c r="AJC6" s="223"/>
      <c r="AJD6" s="223"/>
      <c r="AJE6" s="223"/>
      <c r="AJF6" s="223"/>
      <c r="AJG6" s="223"/>
      <c r="AJH6" s="223"/>
      <c r="AJI6" s="223"/>
      <c r="AJJ6" s="223"/>
      <c r="AJK6" s="223"/>
      <c r="AJL6" s="223"/>
      <c r="AJM6" s="223"/>
      <c r="AJN6" s="223"/>
      <c r="AJO6" s="223"/>
      <c r="AJP6" s="223"/>
      <c r="AJQ6" s="223"/>
      <c r="AJR6" s="223"/>
      <c r="AJS6" s="223"/>
      <c r="AJT6" s="223"/>
      <c r="AJU6" s="223"/>
      <c r="AJV6" s="223"/>
      <c r="AJW6" s="223"/>
      <c r="AJX6" s="223"/>
      <c r="AJY6" s="223"/>
      <c r="AJZ6" s="223"/>
      <c r="AKA6" s="223"/>
      <c r="AKB6" s="223"/>
      <c r="AKC6" s="223"/>
      <c r="AKD6" s="223"/>
      <c r="AKE6" s="223"/>
      <c r="AKF6" s="223"/>
      <c r="AKG6" s="223"/>
      <c r="AKH6" s="223"/>
      <c r="AKI6" s="223"/>
      <c r="AKJ6" s="223"/>
      <c r="AKK6" s="223"/>
      <c r="AKL6" s="223"/>
      <c r="AKM6" s="223"/>
      <c r="AKN6" s="223"/>
      <c r="AKO6" s="223"/>
      <c r="AKP6" s="223"/>
      <c r="AKQ6" s="223"/>
      <c r="AKR6" s="223"/>
      <c r="AKS6" s="223"/>
      <c r="AKT6" s="223"/>
      <c r="AKU6" s="223"/>
      <c r="AKV6" s="223"/>
      <c r="AKW6" s="223"/>
      <c r="AKX6" s="223"/>
      <c r="AKY6" s="223"/>
      <c r="AKZ6" s="223"/>
      <c r="ALA6" s="223"/>
      <c r="ALB6" s="223"/>
      <c r="ALC6" s="223"/>
      <c r="ALD6" s="223"/>
      <c r="ALE6" s="223"/>
      <c r="ALF6" s="223"/>
      <c r="ALG6" s="223"/>
      <c r="ALH6" s="223"/>
      <c r="ALI6" s="223"/>
      <c r="ALJ6" s="223"/>
      <c r="ALK6" s="223"/>
      <c r="ALL6" s="223"/>
      <c r="ALM6" s="223"/>
      <c r="ALN6" s="223"/>
      <c r="ALO6" s="223"/>
      <c r="ALP6" s="223"/>
      <c r="ALQ6" s="223"/>
      <c r="ALR6" s="223"/>
      <c r="ALS6" s="223"/>
      <c r="ALT6" s="223"/>
      <c r="ALU6" s="223"/>
      <c r="ALV6" s="223"/>
      <c r="ALW6" s="223"/>
      <c r="ALX6" s="223"/>
      <c r="ALY6" s="223"/>
      <c r="ALZ6" s="223"/>
      <c r="AMA6" s="223"/>
      <c r="AMB6" s="223"/>
      <c r="AMC6" s="223"/>
      <c r="AMD6" s="223"/>
      <c r="AME6" s="223"/>
      <c r="AMF6" s="223"/>
      <c r="AMG6" s="223"/>
      <c r="AMH6" s="223"/>
      <c r="AMI6" s="223"/>
      <c r="AMJ6" s="223"/>
    </row>
    <row r="7" s="60" customFormat="1" ht="18.75" customHeight="1" spans="1:1024">
      <c r="A7" s="233" t="s">
        <v>52</v>
      </c>
      <c r="B7" s="233"/>
      <c r="C7" s="233"/>
      <c r="D7" s="233"/>
      <c r="E7" s="233"/>
      <c r="F7" s="233"/>
      <c r="G7" s="234"/>
      <c r="H7" s="235" t="s">
        <v>53</v>
      </c>
      <c r="I7" s="289"/>
      <c r="J7" s="290"/>
      <c r="K7" s="288"/>
      <c r="L7" s="288"/>
      <c r="M7" s="285"/>
      <c r="N7" s="230"/>
      <c r="O7" s="230"/>
      <c r="P7" s="229"/>
      <c r="Q7" s="229"/>
      <c r="R7" s="229"/>
      <c r="S7" s="229"/>
      <c r="T7" s="229"/>
      <c r="U7" s="229"/>
      <c r="V7" s="229"/>
      <c r="W7" s="229"/>
      <c r="X7" s="229"/>
      <c r="Y7" s="229"/>
      <c r="Z7" s="229"/>
      <c r="AA7" s="229"/>
      <c r="AB7" s="229"/>
      <c r="AC7" s="229"/>
      <c r="AD7" s="229"/>
      <c r="AE7" s="229"/>
      <c r="AF7" s="229"/>
      <c r="AG7" s="229"/>
      <c r="AH7" s="229"/>
      <c r="AI7" s="229"/>
      <c r="AJ7" s="229"/>
      <c r="AK7" s="229"/>
      <c r="AL7" s="223"/>
      <c r="AM7" s="223"/>
      <c r="AN7" s="223"/>
      <c r="AO7" s="223"/>
      <c r="AP7" s="223"/>
      <c r="AQ7" s="223"/>
      <c r="AR7" s="223"/>
      <c r="AS7" s="223"/>
      <c r="AT7" s="223"/>
      <c r="AU7" s="223"/>
      <c r="AV7" s="223"/>
      <c r="AW7" s="223"/>
      <c r="AX7" s="223"/>
      <c r="AY7" s="223"/>
      <c r="AZ7" s="223"/>
      <c r="BA7" s="223"/>
      <c r="BB7" s="223"/>
      <c r="BC7" s="223"/>
      <c r="BD7" s="223"/>
      <c r="BE7" s="223"/>
      <c r="BF7" s="223"/>
      <c r="BG7" s="223"/>
      <c r="BH7" s="223"/>
      <c r="BI7" s="223"/>
      <c r="BJ7" s="223"/>
      <c r="BK7" s="223"/>
      <c r="BL7" s="223"/>
      <c r="BM7" s="223"/>
      <c r="BN7" s="223"/>
      <c r="BO7" s="223"/>
      <c r="BP7" s="223"/>
      <c r="BQ7" s="223"/>
      <c r="BR7" s="223"/>
      <c r="BS7" s="223"/>
      <c r="BT7" s="223"/>
      <c r="BU7" s="223"/>
      <c r="BV7" s="223"/>
      <c r="BW7" s="223"/>
      <c r="BX7" s="223"/>
      <c r="BY7" s="223"/>
      <c r="BZ7" s="223"/>
      <c r="CA7" s="223"/>
      <c r="CB7" s="223"/>
      <c r="CC7" s="223"/>
      <c r="CD7" s="223"/>
      <c r="CE7" s="223"/>
      <c r="CF7" s="223"/>
      <c r="CG7" s="223"/>
      <c r="CH7" s="223"/>
      <c r="CI7" s="223"/>
      <c r="CJ7" s="223"/>
      <c r="CK7" s="223"/>
      <c r="CL7" s="223"/>
      <c r="CM7" s="223"/>
      <c r="CN7" s="223"/>
      <c r="CO7" s="223"/>
      <c r="CP7" s="223"/>
      <c r="CQ7" s="223"/>
      <c r="CR7" s="223"/>
      <c r="CS7" s="223"/>
      <c r="CT7" s="223"/>
      <c r="CU7" s="223"/>
      <c r="CV7" s="223"/>
      <c r="CW7" s="223"/>
      <c r="CX7" s="223"/>
      <c r="CY7" s="223"/>
      <c r="CZ7" s="223"/>
      <c r="DA7" s="223"/>
      <c r="DB7" s="223"/>
      <c r="DC7" s="223"/>
      <c r="DD7" s="223"/>
      <c r="DE7" s="223"/>
      <c r="DF7" s="223"/>
      <c r="DG7" s="223"/>
      <c r="DH7" s="223"/>
      <c r="DI7" s="223"/>
      <c r="DJ7" s="223"/>
      <c r="DK7" s="223"/>
      <c r="DL7" s="223"/>
      <c r="DM7" s="223"/>
      <c r="DN7" s="223"/>
      <c r="DO7" s="223"/>
      <c r="DP7" s="223"/>
      <c r="DQ7" s="223"/>
      <c r="DR7" s="223"/>
      <c r="DS7" s="223"/>
      <c r="DT7" s="223"/>
      <c r="DU7" s="223"/>
      <c r="DV7" s="223"/>
      <c r="DW7" s="223"/>
      <c r="DX7" s="223"/>
      <c r="DY7" s="223"/>
      <c r="DZ7" s="223"/>
      <c r="EA7" s="223"/>
      <c r="EB7" s="223"/>
      <c r="EC7" s="223"/>
      <c r="ED7" s="223"/>
      <c r="EE7" s="223"/>
      <c r="EF7" s="223"/>
      <c r="EG7" s="223"/>
      <c r="EH7" s="223"/>
      <c r="EI7" s="223"/>
      <c r="EJ7" s="223"/>
      <c r="EK7" s="223"/>
      <c r="EL7" s="223"/>
      <c r="EM7" s="223"/>
      <c r="EN7" s="223"/>
      <c r="EO7" s="223"/>
      <c r="EP7" s="223"/>
      <c r="EQ7" s="223"/>
      <c r="ER7" s="223"/>
      <c r="ES7" s="223"/>
      <c r="ET7" s="223"/>
      <c r="EU7" s="223"/>
      <c r="EV7" s="223"/>
      <c r="EW7" s="223"/>
      <c r="EX7" s="223"/>
      <c r="EY7" s="223"/>
      <c r="EZ7" s="223"/>
      <c r="FA7" s="223"/>
      <c r="FB7" s="223"/>
      <c r="FC7" s="223"/>
      <c r="FD7" s="223"/>
      <c r="FE7" s="223"/>
      <c r="FF7" s="223"/>
      <c r="FG7" s="223"/>
      <c r="FH7" s="223"/>
      <c r="FI7" s="223"/>
      <c r="FJ7" s="223"/>
      <c r="FK7" s="223"/>
      <c r="FL7" s="223"/>
      <c r="FM7" s="223"/>
      <c r="FN7" s="223"/>
      <c r="FO7" s="223"/>
      <c r="FP7" s="223"/>
      <c r="FQ7" s="223"/>
      <c r="FR7" s="223"/>
      <c r="FS7" s="223"/>
      <c r="FT7" s="223"/>
      <c r="FU7" s="223"/>
      <c r="FV7" s="223"/>
      <c r="FW7" s="223"/>
      <c r="FX7" s="223"/>
      <c r="FY7" s="223"/>
      <c r="FZ7" s="223"/>
      <c r="GA7" s="223"/>
      <c r="GB7" s="223"/>
      <c r="GC7" s="223"/>
      <c r="GD7" s="223"/>
      <c r="GE7" s="223"/>
      <c r="GF7" s="223"/>
      <c r="GG7" s="223"/>
      <c r="GH7" s="223"/>
      <c r="GI7" s="223"/>
      <c r="GJ7" s="223"/>
      <c r="GK7" s="223"/>
      <c r="GL7" s="223"/>
      <c r="GM7" s="223"/>
      <c r="GN7" s="223"/>
      <c r="GO7" s="223"/>
      <c r="GP7" s="223"/>
      <c r="GQ7" s="223"/>
      <c r="GR7" s="223"/>
      <c r="GS7" s="223"/>
      <c r="GT7" s="223"/>
      <c r="GU7" s="223"/>
      <c r="GV7" s="223"/>
      <c r="GW7" s="223"/>
      <c r="GX7" s="223"/>
      <c r="GY7" s="223"/>
      <c r="GZ7" s="223"/>
      <c r="HA7" s="223"/>
      <c r="HB7" s="223"/>
      <c r="HC7" s="223"/>
      <c r="HD7" s="223"/>
      <c r="HE7" s="223"/>
      <c r="HF7" s="223"/>
      <c r="HG7" s="223"/>
      <c r="HH7" s="223"/>
      <c r="HI7" s="223"/>
      <c r="HJ7" s="223"/>
      <c r="HK7" s="223"/>
      <c r="HL7" s="223"/>
      <c r="HM7" s="223"/>
      <c r="HN7" s="223"/>
      <c r="HO7" s="223"/>
      <c r="HP7" s="223"/>
      <c r="HQ7" s="223"/>
      <c r="HR7" s="223"/>
      <c r="HS7" s="223"/>
      <c r="HT7" s="223"/>
      <c r="HU7" s="223"/>
      <c r="HV7" s="223"/>
      <c r="HW7" s="223"/>
      <c r="HX7" s="223"/>
      <c r="HY7" s="223"/>
      <c r="HZ7" s="223"/>
      <c r="IA7" s="223"/>
      <c r="IB7" s="223"/>
      <c r="IC7" s="223"/>
      <c r="ID7" s="223"/>
      <c r="IE7" s="223"/>
      <c r="IF7" s="223"/>
      <c r="IG7" s="223"/>
      <c r="IH7" s="223"/>
      <c r="II7" s="223"/>
      <c r="IJ7" s="223"/>
      <c r="IK7" s="223"/>
      <c r="IL7" s="223"/>
      <c r="IM7" s="223"/>
      <c r="IN7" s="223"/>
      <c r="IO7" s="223"/>
      <c r="IP7" s="223"/>
      <c r="IQ7" s="223"/>
      <c r="IR7" s="223"/>
      <c r="IS7" s="223"/>
      <c r="IT7" s="223"/>
      <c r="IU7" s="223"/>
      <c r="IV7" s="223"/>
      <c r="IW7" s="223"/>
      <c r="IX7" s="223"/>
      <c r="IY7" s="223"/>
      <c r="IZ7" s="223"/>
      <c r="JA7" s="223"/>
      <c r="JB7" s="223"/>
      <c r="JC7" s="223"/>
      <c r="JD7" s="223"/>
      <c r="JE7" s="223"/>
      <c r="JF7" s="223"/>
      <c r="JG7" s="223"/>
      <c r="JH7" s="223"/>
      <c r="JI7" s="223"/>
      <c r="JJ7" s="223"/>
      <c r="JK7" s="223"/>
      <c r="JL7" s="223"/>
      <c r="JM7" s="223"/>
      <c r="JN7" s="223"/>
      <c r="JO7" s="223"/>
      <c r="JP7" s="223"/>
      <c r="JQ7" s="223"/>
      <c r="JR7" s="223"/>
      <c r="JS7" s="223"/>
      <c r="JT7" s="223"/>
      <c r="JU7" s="223"/>
      <c r="JV7" s="223"/>
      <c r="JW7" s="223"/>
      <c r="JX7" s="223"/>
      <c r="JY7" s="223"/>
      <c r="JZ7" s="223"/>
      <c r="KA7" s="223"/>
      <c r="KB7" s="223"/>
      <c r="KC7" s="223"/>
      <c r="KD7" s="223"/>
      <c r="KE7" s="223"/>
      <c r="KF7" s="223"/>
      <c r="KG7" s="223"/>
      <c r="KH7" s="223"/>
      <c r="KI7" s="223"/>
      <c r="KJ7" s="223"/>
      <c r="KK7" s="223"/>
      <c r="KL7" s="223"/>
      <c r="KM7" s="223"/>
      <c r="KN7" s="223"/>
      <c r="KO7" s="223"/>
      <c r="KP7" s="223"/>
      <c r="KQ7" s="223"/>
      <c r="KR7" s="223"/>
      <c r="KS7" s="223"/>
      <c r="KT7" s="223"/>
      <c r="KU7" s="223"/>
      <c r="KV7" s="223"/>
      <c r="KW7" s="223"/>
      <c r="KX7" s="223"/>
      <c r="KY7" s="223"/>
      <c r="KZ7" s="223"/>
      <c r="LA7" s="223"/>
      <c r="LB7" s="223"/>
      <c r="LC7" s="223"/>
      <c r="LD7" s="223"/>
      <c r="LE7" s="223"/>
      <c r="LF7" s="223"/>
      <c r="LG7" s="223"/>
      <c r="LH7" s="223"/>
      <c r="LI7" s="223"/>
      <c r="LJ7" s="223"/>
      <c r="LK7" s="223"/>
      <c r="LL7" s="223"/>
      <c r="LM7" s="223"/>
      <c r="LN7" s="223"/>
      <c r="LO7" s="223"/>
      <c r="LP7" s="223"/>
      <c r="LQ7" s="223"/>
      <c r="LR7" s="223"/>
      <c r="LS7" s="223"/>
      <c r="LT7" s="223"/>
      <c r="LU7" s="223"/>
      <c r="LV7" s="223"/>
      <c r="LW7" s="223"/>
      <c r="LX7" s="223"/>
      <c r="LY7" s="223"/>
      <c r="LZ7" s="223"/>
      <c r="MA7" s="223"/>
      <c r="MB7" s="223"/>
      <c r="MC7" s="223"/>
      <c r="MD7" s="223"/>
      <c r="ME7" s="223"/>
      <c r="MF7" s="223"/>
      <c r="MG7" s="223"/>
      <c r="MH7" s="223"/>
      <c r="MI7" s="223"/>
      <c r="MJ7" s="223"/>
      <c r="MK7" s="223"/>
      <c r="ML7" s="223"/>
      <c r="MM7" s="223"/>
      <c r="MN7" s="223"/>
      <c r="MO7" s="223"/>
      <c r="MP7" s="223"/>
      <c r="MQ7" s="223"/>
      <c r="MR7" s="223"/>
      <c r="MS7" s="223"/>
      <c r="MT7" s="223"/>
      <c r="MU7" s="223"/>
      <c r="MV7" s="223"/>
      <c r="MW7" s="223"/>
      <c r="MX7" s="223"/>
      <c r="MY7" s="223"/>
      <c r="MZ7" s="223"/>
      <c r="NA7" s="223"/>
      <c r="NB7" s="223"/>
      <c r="NC7" s="223"/>
      <c r="ND7" s="223"/>
      <c r="NE7" s="223"/>
      <c r="NF7" s="223"/>
      <c r="NG7" s="223"/>
      <c r="NH7" s="223"/>
      <c r="NI7" s="223"/>
      <c r="NJ7" s="223"/>
      <c r="NK7" s="223"/>
      <c r="NL7" s="223"/>
      <c r="NM7" s="223"/>
      <c r="NN7" s="223"/>
      <c r="NO7" s="223"/>
      <c r="NP7" s="223"/>
      <c r="NQ7" s="223"/>
      <c r="NR7" s="223"/>
      <c r="NS7" s="223"/>
      <c r="NT7" s="223"/>
      <c r="NU7" s="223"/>
      <c r="NV7" s="223"/>
      <c r="NW7" s="223"/>
      <c r="NX7" s="223"/>
      <c r="NY7" s="223"/>
      <c r="NZ7" s="223"/>
      <c r="OA7" s="223"/>
      <c r="OB7" s="223"/>
      <c r="OC7" s="223"/>
      <c r="OD7" s="223"/>
      <c r="OE7" s="223"/>
      <c r="OF7" s="223"/>
      <c r="OG7" s="223"/>
      <c r="OH7" s="223"/>
      <c r="OI7" s="223"/>
      <c r="OJ7" s="223"/>
      <c r="OK7" s="223"/>
      <c r="OL7" s="223"/>
      <c r="OM7" s="223"/>
      <c r="ON7" s="223"/>
      <c r="OO7" s="223"/>
      <c r="OP7" s="223"/>
      <c r="OQ7" s="223"/>
      <c r="OR7" s="223"/>
      <c r="OS7" s="223"/>
      <c r="OT7" s="223"/>
      <c r="OU7" s="223"/>
      <c r="OV7" s="223"/>
      <c r="OW7" s="223"/>
      <c r="OX7" s="223"/>
      <c r="OY7" s="223"/>
      <c r="OZ7" s="223"/>
      <c r="PA7" s="223"/>
      <c r="PB7" s="223"/>
      <c r="PC7" s="223"/>
      <c r="PD7" s="223"/>
      <c r="PE7" s="223"/>
      <c r="PF7" s="223"/>
      <c r="PG7" s="223"/>
      <c r="PH7" s="223"/>
      <c r="PI7" s="223"/>
      <c r="PJ7" s="223"/>
      <c r="PK7" s="223"/>
      <c r="PL7" s="223"/>
      <c r="PM7" s="223"/>
      <c r="PN7" s="223"/>
      <c r="PO7" s="223"/>
      <c r="PP7" s="223"/>
      <c r="PQ7" s="223"/>
      <c r="PR7" s="223"/>
      <c r="PS7" s="223"/>
      <c r="PT7" s="223"/>
      <c r="PU7" s="223"/>
      <c r="PV7" s="223"/>
      <c r="PW7" s="223"/>
      <c r="PX7" s="223"/>
      <c r="PY7" s="223"/>
      <c r="PZ7" s="223"/>
      <c r="QA7" s="223"/>
      <c r="QB7" s="223"/>
      <c r="QC7" s="223"/>
      <c r="QD7" s="223"/>
      <c r="QE7" s="223"/>
      <c r="QF7" s="223"/>
      <c r="QG7" s="223"/>
      <c r="QH7" s="223"/>
      <c r="QI7" s="223"/>
      <c r="QJ7" s="223"/>
      <c r="QK7" s="223"/>
      <c r="QL7" s="223"/>
      <c r="QM7" s="223"/>
      <c r="QN7" s="223"/>
      <c r="QO7" s="223"/>
      <c r="QP7" s="223"/>
      <c r="QQ7" s="223"/>
      <c r="QR7" s="223"/>
      <c r="QS7" s="223"/>
      <c r="QT7" s="223"/>
      <c r="QU7" s="223"/>
      <c r="QV7" s="223"/>
      <c r="QW7" s="223"/>
      <c r="QX7" s="223"/>
      <c r="QY7" s="223"/>
      <c r="QZ7" s="223"/>
      <c r="RA7" s="223"/>
      <c r="RB7" s="223"/>
      <c r="RC7" s="223"/>
      <c r="RD7" s="223"/>
      <c r="RE7" s="223"/>
      <c r="RF7" s="223"/>
      <c r="RG7" s="223"/>
      <c r="RH7" s="223"/>
      <c r="RI7" s="223"/>
      <c r="RJ7" s="223"/>
      <c r="RK7" s="223"/>
      <c r="RL7" s="223"/>
      <c r="RM7" s="223"/>
      <c r="RN7" s="223"/>
      <c r="RO7" s="223"/>
      <c r="RP7" s="223"/>
      <c r="RQ7" s="223"/>
      <c r="RR7" s="223"/>
      <c r="RS7" s="223"/>
      <c r="RT7" s="223"/>
      <c r="RU7" s="223"/>
      <c r="RV7" s="223"/>
      <c r="RW7" s="223"/>
      <c r="RX7" s="223"/>
      <c r="RY7" s="223"/>
      <c r="RZ7" s="223"/>
      <c r="SA7" s="223"/>
      <c r="SB7" s="223"/>
      <c r="SC7" s="223"/>
      <c r="SD7" s="223"/>
      <c r="SE7" s="223"/>
      <c r="SF7" s="223"/>
      <c r="SG7" s="223"/>
      <c r="SH7" s="223"/>
      <c r="SI7" s="223"/>
      <c r="SJ7" s="223"/>
      <c r="SK7" s="223"/>
      <c r="SL7" s="223"/>
      <c r="SM7" s="223"/>
      <c r="SN7" s="223"/>
      <c r="SO7" s="223"/>
      <c r="SP7" s="223"/>
      <c r="SQ7" s="223"/>
      <c r="SR7" s="223"/>
      <c r="SS7" s="223"/>
      <c r="ST7" s="223"/>
      <c r="SU7" s="223"/>
      <c r="SV7" s="223"/>
      <c r="SW7" s="223"/>
      <c r="SX7" s="223"/>
      <c r="SY7" s="223"/>
      <c r="SZ7" s="223"/>
      <c r="TA7" s="223"/>
      <c r="TB7" s="223"/>
      <c r="TC7" s="223"/>
      <c r="TD7" s="223"/>
      <c r="TE7" s="223"/>
      <c r="TF7" s="223"/>
      <c r="TG7" s="223"/>
      <c r="TH7" s="223"/>
      <c r="TI7" s="223"/>
      <c r="TJ7" s="223"/>
      <c r="TK7" s="223"/>
      <c r="TL7" s="223"/>
      <c r="TM7" s="223"/>
      <c r="TN7" s="223"/>
      <c r="TO7" s="223"/>
      <c r="TP7" s="223"/>
      <c r="TQ7" s="223"/>
      <c r="TR7" s="223"/>
      <c r="TS7" s="223"/>
      <c r="TT7" s="223"/>
      <c r="TU7" s="223"/>
      <c r="TV7" s="223"/>
      <c r="TW7" s="223"/>
      <c r="TX7" s="223"/>
      <c r="TY7" s="223"/>
      <c r="TZ7" s="223"/>
      <c r="UA7" s="223"/>
      <c r="UB7" s="223"/>
      <c r="UC7" s="223"/>
      <c r="UD7" s="223"/>
      <c r="UE7" s="223"/>
      <c r="UF7" s="223"/>
      <c r="UG7" s="223"/>
      <c r="UH7" s="223"/>
      <c r="UI7" s="223"/>
      <c r="UJ7" s="223"/>
      <c r="UK7" s="223"/>
      <c r="UL7" s="223"/>
      <c r="UM7" s="223"/>
      <c r="UN7" s="223"/>
      <c r="UO7" s="223"/>
      <c r="UP7" s="223"/>
      <c r="UQ7" s="223"/>
      <c r="UR7" s="223"/>
      <c r="US7" s="223"/>
      <c r="UT7" s="223"/>
      <c r="UU7" s="223"/>
      <c r="UV7" s="223"/>
      <c r="UW7" s="223"/>
      <c r="UX7" s="223"/>
      <c r="UY7" s="223"/>
      <c r="UZ7" s="223"/>
      <c r="VA7" s="223"/>
      <c r="VB7" s="223"/>
      <c r="VC7" s="223"/>
      <c r="VD7" s="223"/>
      <c r="VE7" s="223"/>
      <c r="VF7" s="223"/>
      <c r="VG7" s="223"/>
      <c r="VH7" s="223"/>
      <c r="VI7" s="223"/>
      <c r="VJ7" s="223"/>
      <c r="VK7" s="223"/>
      <c r="VL7" s="223"/>
      <c r="VM7" s="223"/>
      <c r="VN7" s="223"/>
      <c r="VO7" s="223"/>
      <c r="VP7" s="223"/>
      <c r="VQ7" s="223"/>
      <c r="VR7" s="223"/>
      <c r="VS7" s="223"/>
      <c r="VT7" s="223"/>
      <c r="VU7" s="223"/>
      <c r="VV7" s="223"/>
      <c r="VW7" s="223"/>
      <c r="VX7" s="223"/>
      <c r="VY7" s="223"/>
      <c r="VZ7" s="223"/>
      <c r="WA7" s="223"/>
      <c r="WB7" s="223"/>
      <c r="WC7" s="223"/>
      <c r="WD7" s="223"/>
      <c r="WE7" s="223"/>
      <c r="WF7" s="223"/>
      <c r="WG7" s="223"/>
      <c r="WH7" s="223"/>
      <c r="WI7" s="223"/>
      <c r="WJ7" s="223"/>
      <c r="WK7" s="223"/>
      <c r="WL7" s="223"/>
      <c r="WM7" s="223"/>
      <c r="WN7" s="223"/>
      <c r="WO7" s="223"/>
      <c r="WP7" s="223"/>
      <c r="WQ7" s="223"/>
      <c r="WR7" s="223"/>
      <c r="WS7" s="223"/>
      <c r="WT7" s="223"/>
      <c r="WU7" s="223"/>
      <c r="WV7" s="223"/>
      <c r="WW7" s="223"/>
      <c r="WX7" s="223"/>
      <c r="WY7" s="223"/>
      <c r="WZ7" s="223"/>
      <c r="XA7" s="223"/>
      <c r="XB7" s="223"/>
      <c r="XC7" s="223"/>
      <c r="XD7" s="223"/>
      <c r="XE7" s="223"/>
      <c r="XF7" s="223"/>
      <c r="XG7" s="223"/>
      <c r="XH7" s="223"/>
      <c r="XI7" s="223"/>
      <c r="XJ7" s="223"/>
      <c r="XK7" s="223"/>
      <c r="XL7" s="223"/>
      <c r="XM7" s="223"/>
      <c r="XN7" s="223"/>
      <c r="XO7" s="223"/>
      <c r="XP7" s="223"/>
      <c r="XQ7" s="223"/>
      <c r="XR7" s="223"/>
      <c r="XS7" s="223"/>
      <c r="XT7" s="223"/>
      <c r="XU7" s="223"/>
      <c r="XV7" s="223"/>
      <c r="XW7" s="223"/>
      <c r="XX7" s="223"/>
      <c r="XY7" s="223"/>
      <c r="XZ7" s="223"/>
      <c r="YA7" s="223"/>
      <c r="YB7" s="223"/>
      <c r="YC7" s="223"/>
      <c r="YD7" s="223"/>
      <c r="YE7" s="223"/>
      <c r="YF7" s="223"/>
      <c r="YG7" s="223"/>
      <c r="YH7" s="223"/>
      <c r="YI7" s="223"/>
      <c r="YJ7" s="223"/>
      <c r="YK7" s="223"/>
      <c r="YL7" s="223"/>
      <c r="YM7" s="223"/>
      <c r="YN7" s="223"/>
      <c r="YO7" s="223"/>
      <c r="YP7" s="223"/>
      <c r="YQ7" s="223"/>
      <c r="YR7" s="223"/>
      <c r="YS7" s="223"/>
      <c r="YT7" s="223"/>
      <c r="YU7" s="223"/>
      <c r="YV7" s="223"/>
      <c r="YW7" s="223"/>
      <c r="YX7" s="223"/>
      <c r="YY7" s="223"/>
      <c r="YZ7" s="223"/>
      <c r="ZA7" s="223"/>
      <c r="ZB7" s="223"/>
      <c r="ZC7" s="223"/>
      <c r="ZD7" s="223"/>
      <c r="ZE7" s="223"/>
      <c r="ZF7" s="223"/>
      <c r="ZG7" s="223"/>
      <c r="ZH7" s="223"/>
      <c r="ZI7" s="223"/>
      <c r="ZJ7" s="223"/>
      <c r="ZK7" s="223"/>
      <c r="ZL7" s="223"/>
      <c r="ZM7" s="223"/>
      <c r="ZN7" s="223"/>
      <c r="ZO7" s="223"/>
      <c r="ZP7" s="223"/>
      <c r="ZQ7" s="223"/>
      <c r="ZR7" s="223"/>
      <c r="ZS7" s="223"/>
      <c r="ZT7" s="223"/>
      <c r="ZU7" s="223"/>
      <c r="ZV7" s="223"/>
      <c r="ZW7" s="223"/>
      <c r="ZX7" s="223"/>
      <c r="ZY7" s="223"/>
      <c r="ZZ7" s="223"/>
      <c r="AAA7" s="223"/>
      <c r="AAB7" s="223"/>
      <c r="AAC7" s="223"/>
      <c r="AAD7" s="223"/>
      <c r="AAE7" s="223"/>
      <c r="AAF7" s="223"/>
      <c r="AAG7" s="223"/>
      <c r="AAH7" s="223"/>
      <c r="AAI7" s="223"/>
      <c r="AAJ7" s="223"/>
      <c r="AAK7" s="223"/>
      <c r="AAL7" s="223"/>
      <c r="AAM7" s="223"/>
      <c r="AAN7" s="223"/>
      <c r="AAO7" s="223"/>
      <c r="AAP7" s="223"/>
      <c r="AAQ7" s="223"/>
      <c r="AAR7" s="223"/>
      <c r="AAS7" s="223"/>
      <c r="AAT7" s="223"/>
      <c r="AAU7" s="223"/>
      <c r="AAV7" s="223"/>
      <c r="AAW7" s="223"/>
      <c r="AAX7" s="223"/>
      <c r="AAY7" s="223"/>
      <c r="AAZ7" s="223"/>
      <c r="ABA7" s="223"/>
      <c r="ABB7" s="223"/>
      <c r="ABC7" s="223"/>
      <c r="ABD7" s="223"/>
      <c r="ABE7" s="223"/>
      <c r="ABF7" s="223"/>
      <c r="ABG7" s="223"/>
      <c r="ABH7" s="223"/>
      <c r="ABI7" s="223"/>
      <c r="ABJ7" s="223"/>
      <c r="ABK7" s="223"/>
      <c r="ABL7" s="223"/>
      <c r="ABM7" s="223"/>
      <c r="ABN7" s="223"/>
      <c r="ABO7" s="223"/>
      <c r="ABP7" s="223"/>
      <c r="ABQ7" s="223"/>
      <c r="ABR7" s="223"/>
      <c r="ABS7" s="223"/>
      <c r="ABT7" s="223"/>
      <c r="ABU7" s="223"/>
      <c r="ABV7" s="223"/>
      <c r="ABW7" s="223"/>
      <c r="ABX7" s="223"/>
      <c r="ABY7" s="223"/>
      <c r="ABZ7" s="223"/>
      <c r="ACA7" s="223"/>
      <c r="ACB7" s="223"/>
      <c r="ACC7" s="223"/>
      <c r="ACD7" s="223"/>
      <c r="ACE7" s="223"/>
      <c r="ACF7" s="223"/>
      <c r="ACG7" s="223"/>
      <c r="ACH7" s="223"/>
      <c r="ACI7" s="223"/>
      <c r="ACJ7" s="223"/>
      <c r="ACK7" s="223"/>
      <c r="ACL7" s="223"/>
      <c r="ACM7" s="223"/>
      <c r="ACN7" s="223"/>
      <c r="ACO7" s="223"/>
      <c r="ACP7" s="223"/>
      <c r="ACQ7" s="223"/>
      <c r="ACR7" s="223"/>
      <c r="ACS7" s="223"/>
      <c r="ACT7" s="223"/>
      <c r="ACU7" s="223"/>
      <c r="ACV7" s="223"/>
      <c r="ACW7" s="223"/>
      <c r="ACX7" s="223"/>
      <c r="ACY7" s="223"/>
      <c r="ACZ7" s="223"/>
      <c r="ADA7" s="223"/>
      <c r="ADB7" s="223"/>
      <c r="ADC7" s="223"/>
      <c r="ADD7" s="223"/>
      <c r="ADE7" s="223"/>
      <c r="ADF7" s="223"/>
      <c r="ADG7" s="223"/>
      <c r="ADH7" s="223"/>
      <c r="ADI7" s="223"/>
      <c r="ADJ7" s="223"/>
      <c r="ADK7" s="223"/>
      <c r="ADL7" s="223"/>
      <c r="ADM7" s="223"/>
      <c r="ADN7" s="223"/>
      <c r="ADO7" s="223"/>
      <c r="ADP7" s="223"/>
      <c r="ADQ7" s="223"/>
      <c r="ADR7" s="223"/>
      <c r="ADS7" s="223"/>
      <c r="ADT7" s="223"/>
      <c r="ADU7" s="223"/>
      <c r="ADV7" s="223"/>
      <c r="ADW7" s="223"/>
      <c r="ADX7" s="223"/>
      <c r="ADY7" s="223"/>
      <c r="ADZ7" s="223"/>
      <c r="AEA7" s="223"/>
      <c r="AEB7" s="223"/>
      <c r="AEC7" s="223"/>
      <c r="AED7" s="223"/>
      <c r="AEE7" s="223"/>
      <c r="AEF7" s="223"/>
      <c r="AEG7" s="223"/>
      <c r="AEH7" s="223"/>
      <c r="AEI7" s="223"/>
      <c r="AEJ7" s="223"/>
      <c r="AEK7" s="223"/>
      <c r="AEL7" s="223"/>
      <c r="AEM7" s="223"/>
      <c r="AEN7" s="223"/>
      <c r="AEO7" s="223"/>
      <c r="AEP7" s="223"/>
      <c r="AEQ7" s="223"/>
      <c r="AER7" s="223"/>
      <c r="AES7" s="223"/>
      <c r="AET7" s="223"/>
      <c r="AEU7" s="223"/>
      <c r="AEV7" s="223"/>
      <c r="AEW7" s="223"/>
      <c r="AEX7" s="223"/>
      <c r="AEY7" s="223"/>
      <c r="AEZ7" s="223"/>
      <c r="AFA7" s="223"/>
      <c r="AFB7" s="223"/>
      <c r="AFC7" s="223"/>
      <c r="AFD7" s="223"/>
      <c r="AFE7" s="223"/>
      <c r="AFF7" s="223"/>
      <c r="AFG7" s="223"/>
      <c r="AFH7" s="223"/>
      <c r="AFI7" s="223"/>
      <c r="AFJ7" s="223"/>
      <c r="AFK7" s="223"/>
      <c r="AFL7" s="223"/>
      <c r="AFM7" s="223"/>
      <c r="AFN7" s="223"/>
      <c r="AFO7" s="223"/>
      <c r="AFP7" s="223"/>
      <c r="AFQ7" s="223"/>
      <c r="AFR7" s="223"/>
      <c r="AFS7" s="223"/>
      <c r="AFT7" s="223"/>
      <c r="AFU7" s="223"/>
      <c r="AFV7" s="223"/>
      <c r="AFW7" s="223"/>
      <c r="AFX7" s="223"/>
      <c r="AFY7" s="223"/>
      <c r="AFZ7" s="223"/>
      <c r="AGA7" s="223"/>
      <c r="AGB7" s="223"/>
      <c r="AGC7" s="223"/>
      <c r="AGD7" s="223"/>
      <c r="AGE7" s="223"/>
      <c r="AGF7" s="223"/>
      <c r="AGG7" s="223"/>
      <c r="AGH7" s="223"/>
      <c r="AGI7" s="223"/>
      <c r="AGJ7" s="223"/>
      <c r="AGK7" s="223"/>
      <c r="AGL7" s="223"/>
      <c r="AGM7" s="223"/>
      <c r="AGN7" s="223"/>
      <c r="AGO7" s="223"/>
      <c r="AGP7" s="223"/>
      <c r="AGQ7" s="223"/>
      <c r="AGR7" s="223"/>
      <c r="AGS7" s="223"/>
      <c r="AGT7" s="223"/>
      <c r="AGU7" s="223"/>
      <c r="AGV7" s="223"/>
      <c r="AGW7" s="223"/>
      <c r="AGX7" s="223"/>
      <c r="AGY7" s="223"/>
      <c r="AGZ7" s="223"/>
      <c r="AHA7" s="223"/>
      <c r="AHB7" s="223"/>
      <c r="AHC7" s="223"/>
      <c r="AHD7" s="223"/>
      <c r="AHE7" s="223"/>
      <c r="AHF7" s="223"/>
      <c r="AHG7" s="223"/>
      <c r="AHH7" s="223"/>
      <c r="AHI7" s="223"/>
      <c r="AHJ7" s="223"/>
      <c r="AHK7" s="223"/>
      <c r="AHL7" s="223"/>
      <c r="AHM7" s="223"/>
      <c r="AHN7" s="223"/>
      <c r="AHO7" s="223"/>
      <c r="AHP7" s="223"/>
      <c r="AHQ7" s="223"/>
      <c r="AHR7" s="223"/>
      <c r="AHS7" s="223"/>
      <c r="AHT7" s="223"/>
      <c r="AHU7" s="223"/>
      <c r="AHV7" s="223"/>
      <c r="AHW7" s="223"/>
      <c r="AHX7" s="223"/>
      <c r="AHY7" s="223"/>
      <c r="AHZ7" s="223"/>
      <c r="AIA7" s="223"/>
      <c r="AIB7" s="223"/>
      <c r="AIC7" s="223"/>
      <c r="AID7" s="223"/>
      <c r="AIE7" s="223"/>
      <c r="AIF7" s="223"/>
      <c r="AIG7" s="223"/>
      <c r="AIH7" s="223"/>
      <c r="AII7" s="223"/>
      <c r="AIJ7" s="223"/>
      <c r="AIK7" s="223"/>
      <c r="AIL7" s="223"/>
      <c r="AIM7" s="223"/>
      <c r="AIN7" s="223"/>
      <c r="AIO7" s="223"/>
      <c r="AIP7" s="223"/>
      <c r="AIQ7" s="223"/>
      <c r="AIR7" s="223"/>
      <c r="AIS7" s="223"/>
      <c r="AIT7" s="223"/>
      <c r="AIU7" s="223"/>
      <c r="AIV7" s="223"/>
      <c r="AIW7" s="223"/>
      <c r="AIX7" s="223"/>
      <c r="AIY7" s="223"/>
      <c r="AIZ7" s="223"/>
      <c r="AJA7" s="223"/>
      <c r="AJB7" s="223"/>
      <c r="AJC7" s="223"/>
      <c r="AJD7" s="223"/>
      <c r="AJE7" s="223"/>
      <c r="AJF7" s="223"/>
      <c r="AJG7" s="223"/>
      <c r="AJH7" s="223"/>
      <c r="AJI7" s="223"/>
      <c r="AJJ7" s="223"/>
      <c r="AJK7" s="223"/>
      <c r="AJL7" s="223"/>
      <c r="AJM7" s="223"/>
      <c r="AJN7" s="223"/>
      <c r="AJO7" s="223"/>
      <c r="AJP7" s="223"/>
      <c r="AJQ7" s="223"/>
      <c r="AJR7" s="223"/>
      <c r="AJS7" s="223"/>
      <c r="AJT7" s="223"/>
      <c r="AJU7" s="223"/>
      <c r="AJV7" s="223"/>
      <c r="AJW7" s="223"/>
      <c r="AJX7" s="223"/>
      <c r="AJY7" s="223"/>
      <c r="AJZ7" s="223"/>
      <c r="AKA7" s="223"/>
      <c r="AKB7" s="223"/>
      <c r="AKC7" s="223"/>
      <c r="AKD7" s="223"/>
      <c r="AKE7" s="223"/>
      <c r="AKF7" s="223"/>
      <c r="AKG7" s="223"/>
      <c r="AKH7" s="223"/>
      <c r="AKI7" s="223"/>
      <c r="AKJ7" s="223"/>
      <c r="AKK7" s="223"/>
      <c r="AKL7" s="223"/>
      <c r="AKM7" s="223"/>
      <c r="AKN7" s="223"/>
      <c r="AKO7" s="223"/>
      <c r="AKP7" s="223"/>
      <c r="AKQ7" s="223"/>
      <c r="AKR7" s="223"/>
      <c r="AKS7" s="223"/>
      <c r="AKT7" s="223"/>
      <c r="AKU7" s="223"/>
      <c r="AKV7" s="223"/>
      <c r="AKW7" s="223"/>
      <c r="AKX7" s="223"/>
      <c r="AKY7" s="223"/>
      <c r="AKZ7" s="223"/>
      <c r="ALA7" s="223"/>
      <c r="ALB7" s="223"/>
      <c r="ALC7" s="223"/>
      <c r="ALD7" s="223"/>
      <c r="ALE7" s="223"/>
      <c r="ALF7" s="223"/>
      <c r="ALG7" s="223"/>
      <c r="ALH7" s="223"/>
      <c r="ALI7" s="223"/>
      <c r="ALJ7" s="223"/>
      <c r="ALK7" s="223"/>
      <c r="ALL7" s="223"/>
      <c r="ALM7" s="223"/>
      <c r="ALN7" s="223"/>
      <c r="ALO7" s="223"/>
      <c r="ALP7" s="223"/>
      <c r="ALQ7" s="223"/>
      <c r="ALR7" s="223"/>
      <c r="ALS7" s="223"/>
      <c r="ALT7" s="223"/>
      <c r="ALU7" s="223"/>
      <c r="ALV7" s="223"/>
      <c r="ALW7" s="223"/>
      <c r="ALX7" s="223"/>
      <c r="ALY7" s="223"/>
      <c r="ALZ7" s="223"/>
      <c r="AMA7" s="223"/>
      <c r="AMB7" s="223"/>
      <c r="AMC7" s="223"/>
      <c r="AMD7" s="223"/>
      <c r="AME7" s="223"/>
      <c r="AMF7" s="223"/>
      <c r="AMG7" s="223"/>
      <c r="AMH7" s="223"/>
      <c r="AMI7" s="223"/>
      <c r="AMJ7" s="223"/>
    </row>
    <row r="8" s="60" customFormat="1" ht="23.25" customHeight="1" spans="1:1024">
      <c r="A8" s="233"/>
      <c r="B8" s="233"/>
      <c r="C8" s="233"/>
      <c r="D8" s="233"/>
      <c r="E8" s="233"/>
      <c r="F8" s="233"/>
      <c r="G8" s="234"/>
      <c r="H8" s="236" t="s">
        <v>54</v>
      </c>
      <c r="I8" s="291"/>
      <c r="J8" s="292"/>
      <c r="K8" s="288"/>
      <c r="L8" s="288"/>
      <c r="M8" s="285"/>
      <c r="N8" s="230"/>
      <c r="O8" s="230"/>
      <c r="P8" s="229"/>
      <c r="Q8" s="229"/>
      <c r="R8" s="229"/>
      <c r="S8" s="229"/>
      <c r="T8" s="229"/>
      <c r="U8" s="229"/>
      <c r="V8" s="229"/>
      <c r="W8" s="229"/>
      <c r="X8" s="229"/>
      <c r="Y8" s="229"/>
      <c r="Z8" s="229"/>
      <c r="AA8" s="229"/>
      <c r="AB8" s="229"/>
      <c r="AC8" s="229"/>
      <c r="AD8" s="229"/>
      <c r="AE8" s="229"/>
      <c r="AF8" s="229"/>
      <c r="AG8" s="229"/>
      <c r="AH8" s="229"/>
      <c r="AI8" s="229"/>
      <c r="AJ8" s="229"/>
      <c r="AK8" s="229"/>
      <c r="AL8" s="223"/>
      <c r="AM8" s="223"/>
      <c r="AN8" s="223"/>
      <c r="AO8" s="223"/>
      <c r="AP8" s="223"/>
      <c r="AQ8" s="223"/>
      <c r="AR8" s="223"/>
      <c r="AS8" s="223"/>
      <c r="AT8" s="223"/>
      <c r="AU8" s="223"/>
      <c r="AV8" s="223"/>
      <c r="AW8" s="223"/>
      <c r="AX8" s="223"/>
      <c r="AY8" s="223"/>
      <c r="AZ8" s="223"/>
      <c r="BA8" s="223"/>
      <c r="BB8" s="223"/>
      <c r="BC8" s="223"/>
      <c r="BD8" s="223"/>
      <c r="BE8" s="223"/>
      <c r="BF8" s="223"/>
      <c r="BG8" s="223"/>
      <c r="BH8" s="223"/>
      <c r="BI8" s="223"/>
      <c r="BJ8" s="223"/>
      <c r="BK8" s="223"/>
      <c r="BL8" s="223"/>
      <c r="BM8" s="223"/>
      <c r="BN8" s="223"/>
      <c r="BO8" s="223"/>
      <c r="BP8" s="223"/>
      <c r="BQ8" s="223"/>
      <c r="BR8" s="223"/>
      <c r="BS8" s="223"/>
      <c r="BT8" s="223"/>
      <c r="BU8" s="223"/>
      <c r="BV8" s="223"/>
      <c r="BW8" s="223"/>
      <c r="BX8" s="223"/>
      <c r="BY8" s="223"/>
      <c r="BZ8" s="223"/>
      <c r="CA8" s="223"/>
      <c r="CB8" s="223"/>
      <c r="CC8" s="223"/>
      <c r="CD8" s="223"/>
      <c r="CE8" s="223"/>
      <c r="CF8" s="223"/>
      <c r="CG8" s="223"/>
      <c r="CH8" s="223"/>
      <c r="CI8" s="223"/>
      <c r="CJ8" s="223"/>
      <c r="CK8" s="223"/>
      <c r="CL8" s="223"/>
      <c r="CM8" s="223"/>
      <c r="CN8" s="223"/>
      <c r="CO8" s="223"/>
      <c r="CP8" s="223"/>
      <c r="CQ8" s="223"/>
      <c r="CR8" s="223"/>
      <c r="CS8" s="223"/>
      <c r="CT8" s="223"/>
      <c r="CU8" s="223"/>
      <c r="CV8" s="223"/>
      <c r="CW8" s="223"/>
      <c r="CX8" s="223"/>
      <c r="CY8" s="223"/>
      <c r="CZ8" s="223"/>
      <c r="DA8" s="223"/>
      <c r="DB8" s="223"/>
      <c r="DC8" s="223"/>
      <c r="DD8" s="223"/>
      <c r="DE8" s="223"/>
      <c r="DF8" s="223"/>
      <c r="DG8" s="223"/>
      <c r="DH8" s="223"/>
      <c r="DI8" s="223"/>
      <c r="DJ8" s="223"/>
      <c r="DK8" s="223"/>
      <c r="DL8" s="223"/>
      <c r="DM8" s="223"/>
      <c r="DN8" s="223"/>
      <c r="DO8" s="223"/>
      <c r="DP8" s="223"/>
      <c r="DQ8" s="223"/>
      <c r="DR8" s="223"/>
      <c r="DS8" s="223"/>
      <c r="DT8" s="223"/>
      <c r="DU8" s="223"/>
      <c r="DV8" s="223"/>
      <c r="DW8" s="223"/>
      <c r="DX8" s="223"/>
      <c r="DY8" s="223"/>
      <c r="DZ8" s="223"/>
      <c r="EA8" s="223"/>
      <c r="EB8" s="223"/>
      <c r="EC8" s="223"/>
      <c r="ED8" s="223"/>
      <c r="EE8" s="223"/>
      <c r="EF8" s="223"/>
      <c r="EG8" s="223"/>
      <c r="EH8" s="223"/>
      <c r="EI8" s="223"/>
      <c r="EJ8" s="223"/>
      <c r="EK8" s="223"/>
      <c r="EL8" s="223"/>
      <c r="EM8" s="223"/>
      <c r="EN8" s="223"/>
      <c r="EO8" s="223"/>
      <c r="EP8" s="223"/>
      <c r="EQ8" s="223"/>
      <c r="ER8" s="223"/>
      <c r="ES8" s="223"/>
      <c r="ET8" s="223"/>
      <c r="EU8" s="223"/>
      <c r="EV8" s="223"/>
      <c r="EW8" s="223"/>
      <c r="EX8" s="223"/>
      <c r="EY8" s="223"/>
      <c r="EZ8" s="223"/>
      <c r="FA8" s="223"/>
      <c r="FB8" s="223"/>
      <c r="FC8" s="223"/>
      <c r="FD8" s="223"/>
      <c r="FE8" s="223"/>
      <c r="FF8" s="223"/>
      <c r="FG8" s="223"/>
      <c r="FH8" s="223"/>
      <c r="FI8" s="223"/>
      <c r="FJ8" s="223"/>
      <c r="FK8" s="223"/>
      <c r="FL8" s="223"/>
      <c r="FM8" s="223"/>
      <c r="FN8" s="223"/>
      <c r="FO8" s="223"/>
      <c r="FP8" s="223"/>
      <c r="FQ8" s="223"/>
      <c r="FR8" s="223"/>
      <c r="FS8" s="223"/>
      <c r="FT8" s="223"/>
      <c r="FU8" s="223"/>
      <c r="FV8" s="223"/>
      <c r="FW8" s="223"/>
      <c r="FX8" s="223"/>
      <c r="FY8" s="223"/>
      <c r="FZ8" s="223"/>
      <c r="GA8" s="223"/>
      <c r="GB8" s="223"/>
      <c r="GC8" s="223"/>
      <c r="GD8" s="223"/>
      <c r="GE8" s="223"/>
      <c r="GF8" s="223"/>
      <c r="GG8" s="223"/>
      <c r="GH8" s="223"/>
      <c r="GI8" s="223"/>
      <c r="GJ8" s="223"/>
      <c r="GK8" s="223"/>
      <c r="GL8" s="223"/>
      <c r="GM8" s="223"/>
      <c r="GN8" s="223"/>
      <c r="GO8" s="223"/>
      <c r="GP8" s="223"/>
      <c r="GQ8" s="223"/>
      <c r="GR8" s="223"/>
      <c r="GS8" s="223"/>
      <c r="GT8" s="223"/>
      <c r="GU8" s="223"/>
      <c r="GV8" s="223"/>
      <c r="GW8" s="223"/>
      <c r="GX8" s="223"/>
      <c r="GY8" s="223"/>
      <c r="GZ8" s="223"/>
      <c r="HA8" s="223"/>
      <c r="HB8" s="223"/>
      <c r="HC8" s="223"/>
      <c r="HD8" s="223"/>
      <c r="HE8" s="223"/>
      <c r="HF8" s="223"/>
      <c r="HG8" s="223"/>
      <c r="HH8" s="223"/>
      <c r="HI8" s="223"/>
      <c r="HJ8" s="223"/>
      <c r="HK8" s="223"/>
      <c r="HL8" s="223"/>
      <c r="HM8" s="223"/>
      <c r="HN8" s="223"/>
      <c r="HO8" s="223"/>
      <c r="HP8" s="223"/>
      <c r="HQ8" s="223"/>
      <c r="HR8" s="223"/>
      <c r="HS8" s="223"/>
      <c r="HT8" s="223"/>
      <c r="HU8" s="223"/>
      <c r="HV8" s="223"/>
      <c r="HW8" s="223"/>
      <c r="HX8" s="223"/>
      <c r="HY8" s="223"/>
      <c r="HZ8" s="223"/>
      <c r="IA8" s="223"/>
      <c r="IB8" s="223"/>
      <c r="IC8" s="223"/>
      <c r="ID8" s="223"/>
      <c r="IE8" s="223"/>
      <c r="IF8" s="223"/>
      <c r="IG8" s="223"/>
      <c r="IH8" s="223"/>
      <c r="II8" s="223"/>
      <c r="IJ8" s="223"/>
      <c r="IK8" s="223"/>
      <c r="IL8" s="223"/>
      <c r="IM8" s="223"/>
      <c r="IN8" s="223"/>
      <c r="IO8" s="223"/>
      <c r="IP8" s="223"/>
      <c r="IQ8" s="223"/>
      <c r="IR8" s="223"/>
      <c r="IS8" s="223"/>
      <c r="IT8" s="223"/>
      <c r="IU8" s="223"/>
      <c r="IV8" s="223"/>
      <c r="IW8" s="223"/>
      <c r="IX8" s="223"/>
      <c r="IY8" s="223"/>
      <c r="IZ8" s="223"/>
      <c r="JA8" s="223"/>
      <c r="JB8" s="223"/>
      <c r="JC8" s="223"/>
      <c r="JD8" s="223"/>
      <c r="JE8" s="223"/>
      <c r="JF8" s="223"/>
      <c r="JG8" s="223"/>
      <c r="JH8" s="223"/>
      <c r="JI8" s="223"/>
      <c r="JJ8" s="223"/>
      <c r="JK8" s="223"/>
      <c r="JL8" s="223"/>
      <c r="JM8" s="223"/>
      <c r="JN8" s="223"/>
      <c r="JO8" s="223"/>
      <c r="JP8" s="223"/>
      <c r="JQ8" s="223"/>
      <c r="JR8" s="223"/>
      <c r="JS8" s="223"/>
      <c r="JT8" s="223"/>
      <c r="JU8" s="223"/>
      <c r="JV8" s="223"/>
      <c r="JW8" s="223"/>
      <c r="JX8" s="223"/>
      <c r="JY8" s="223"/>
      <c r="JZ8" s="223"/>
      <c r="KA8" s="223"/>
      <c r="KB8" s="223"/>
      <c r="KC8" s="223"/>
      <c r="KD8" s="223"/>
      <c r="KE8" s="223"/>
      <c r="KF8" s="223"/>
      <c r="KG8" s="223"/>
      <c r="KH8" s="223"/>
      <c r="KI8" s="223"/>
      <c r="KJ8" s="223"/>
      <c r="KK8" s="223"/>
      <c r="KL8" s="223"/>
      <c r="KM8" s="223"/>
      <c r="KN8" s="223"/>
      <c r="KO8" s="223"/>
      <c r="KP8" s="223"/>
      <c r="KQ8" s="223"/>
      <c r="KR8" s="223"/>
      <c r="KS8" s="223"/>
      <c r="KT8" s="223"/>
      <c r="KU8" s="223"/>
      <c r="KV8" s="223"/>
      <c r="KW8" s="223"/>
      <c r="KX8" s="223"/>
      <c r="KY8" s="223"/>
      <c r="KZ8" s="223"/>
      <c r="LA8" s="223"/>
      <c r="LB8" s="223"/>
      <c r="LC8" s="223"/>
      <c r="LD8" s="223"/>
      <c r="LE8" s="223"/>
      <c r="LF8" s="223"/>
      <c r="LG8" s="223"/>
      <c r="LH8" s="223"/>
      <c r="LI8" s="223"/>
      <c r="LJ8" s="223"/>
      <c r="LK8" s="223"/>
      <c r="LL8" s="223"/>
      <c r="LM8" s="223"/>
      <c r="LN8" s="223"/>
      <c r="LO8" s="223"/>
      <c r="LP8" s="223"/>
      <c r="LQ8" s="223"/>
      <c r="LR8" s="223"/>
      <c r="LS8" s="223"/>
      <c r="LT8" s="223"/>
      <c r="LU8" s="223"/>
      <c r="LV8" s="223"/>
      <c r="LW8" s="223"/>
      <c r="LX8" s="223"/>
      <c r="LY8" s="223"/>
      <c r="LZ8" s="223"/>
      <c r="MA8" s="223"/>
      <c r="MB8" s="223"/>
      <c r="MC8" s="223"/>
      <c r="MD8" s="223"/>
      <c r="ME8" s="223"/>
      <c r="MF8" s="223"/>
      <c r="MG8" s="223"/>
      <c r="MH8" s="223"/>
      <c r="MI8" s="223"/>
      <c r="MJ8" s="223"/>
      <c r="MK8" s="223"/>
      <c r="ML8" s="223"/>
      <c r="MM8" s="223"/>
      <c r="MN8" s="223"/>
      <c r="MO8" s="223"/>
      <c r="MP8" s="223"/>
      <c r="MQ8" s="223"/>
      <c r="MR8" s="223"/>
      <c r="MS8" s="223"/>
      <c r="MT8" s="223"/>
      <c r="MU8" s="223"/>
      <c r="MV8" s="223"/>
      <c r="MW8" s="223"/>
      <c r="MX8" s="223"/>
      <c r="MY8" s="223"/>
      <c r="MZ8" s="223"/>
      <c r="NA8" s="223"/>
      <c r="NB8" s="223"/>
      <c r="NC8" s="223"/>
      <c r="ND8" s="223"/>
      <c r="NE8" s="223"/>
      <c r="NF8" s="223"/>
      <c r="NG8" s="223"/>
      <c r="NH8" s="223"/>
      <c r="NI8" s="223"/>
      <c r="NJ8" s="223"/>
      <c r="NK8" s="223"/>
      <c r="NL8" s="223"/>
      <c r="NM8" s="223"/>
      <c r="NN8" s="223"/>
      <c r="NO8" s="223"/>
      <c r="NP8" s="223"/>
      <c r="NQ8" s="223"/>
      <c r="NR8" s="223"/>
      <c r="NS8" s="223"/>
      <c r="NT8" s="223"/>
      <c r="NU8" s="223"/>
      <c r="NV8" s="223"/>
      <c r="NW8" s="223"/>
      <c r="NX8" s="223"/>
      <c r="NY8" s="223"/>
      <c r="NZ8" s="223"/>
      <c r="OA8" s="223"/>
      <c r="OB8" s="223"/>
      <c r="OC8" s="223"/>
      <c r="OD8" s="223"/>
      <c r="OE8" s="223"/>
      <c r="OF8" s="223"/>
      <c r="OG8" s="223"/>
      <c r="OH8" s="223"/>
      <c r="OI8" s="223"/>
      <c r="OJ8" s="223"/>
      <c r="OK8" s="223"/>
      <c r="OL8" s="223"/>
      <c r="OM8" s="223"/>
      <c r="ON8" s="223"/>
      <c r="OO8" s="223"/>
      <c r="OP8" s="223"/>
      <c r="OQ8" s="223"/>
      <c r="OR8" s="223"/>
      <c r="OS8" s="223"/>
      <c r="OT8" s="223"/>
      <c r="OU8" s="223"/>
      <c r="OV8" s="223"/>
      <c r="OW8" s="223"/>
      <c r="OX8" s="223"/>
      <c r="OY8" s="223"/>
      <c r="OZ8" s="223"/>
      <c r="PA8" s="223"/>
      <c r="PB8" s="223"/>
      <c r="PC8" s="223"/>
      <c r="PD8" s="223"/>
      <c r="PE8" s="223"/>
      <c r="PF8" s="223"/>
      <c r="PG8" s="223"/>
      <c r="PH8" s="223"/>
      <c r="PI8" s="223"/>
      <c r="PJ8" s="223"/>
      <c r="PK8" s="223"/>
      <c r="PL8" s="223"/>
      <c r="PM8" s="223"/>
      <c r="PN8" s="223"/>
      <c r="PO8" s="223"/>
      <c r="PP8" s="223"/>
      <c r="PQ8" s="223"/>
      <c r="PR8" s="223"/>
      <c r="PS8" s="223"/>
      <c r="PT8" s="223"/>
      <c r="PU8" s="223"/>
      <c r="PV8" s="223"/>
      <c r="PW8" s="223"/>
      <c r="PX8" s="223"/>
      <c r="PY8" s="223"/>
      <c r="PZ8" s="223"/>
      <c r="QA8" s="223"/>
      <c r="QB8" s="223"/>
      <c r="QC8" s="223"/>
      <c r="QD8" s="223"/>
      <c r="QE8" s="223"/>
      <c r="QF8" s="223"/>
      <c r="QG8" s="223"/>
      <c r="QH8" s="223"/>
      <c r="QI8" s="223"/>
      <c r="QJ8" s="223"/>
      <c r="QK8" s="223"/>
      <c r="QL8" s="223"/>
      <c r="QM8" s="223"/>
      <c r="QN8" s="223"/>
      <c r="QO8" s="223"/>
      <c r="QP8" s="223"/>
      <c r="QQ8" s="223"/>
      <c r="QR8" s="223"/>
      <c r="QS8" s="223"/>
      <c r="QT8" s="223"/>
      <c r="QU8" s="223"/>
      <c r="QV8" s="223"/>
      <c r="QW8" s="223"/>
      <c r="QX8" s="223"/>
      <c r="QY8" s="223"/>
      <c r="QZ8" s="223"/>
      <c r="RA8" s="223"/>
      <c r="RB8" s="223"/>
      <c r="RC8" s="223"/>
      <c r="RD8" s="223"/>
      <c r="RE8" s="223"/>
      <c r="RF8" s="223"/>
      <c r="RG8" s="223"/>
      <c r="RH8" s="223"/>
      <c r="RI8" s="223"/>
      <c r="RJ8" s="223"/>
      <c r="RK8" s="223"/>
      <c r="RL8" s="223"/>
      <c r="RM8" s="223"/>
      <c r="RN8" s="223"/>
      <c r="RO8" s="223"/>
      <c r="RP8" s="223"/>
      <c r="RQ8" s="223"/>
      <c r="RR8" s="223"/>
      <c r="RS8" s="223"/>
      <c r="RT8" s="223"/>
      <c r="RU8" s="223"/>
      <c r="RV8" s="223"/>
      <c r="RW8" s="223"/>
      <c r="RX8" s="223"/>
      <c r="RY8" s="223"/>
      <c r="RZ8" s="223"/>
      <c r="SA8" s="223"/>
      <c r="SB8" s="223"/>
      <c r="SC8" s="223"/>
      <c r="SD8" s="223"/>
      <c r="SE8" s="223"/>
      <c r="SF8" s="223"/>
      <c r="SG8" s="223"/>
      <c r="SH8" s="223"/>
      <c r="SI8" s="223"/>
      <c r="SJ8" s="223"/>
      <c r="SK8" s="223"/>
      <c r="SL8" s="223"/>
      <c r="SM8" s="223"/>
      <c r="SN8" s="223"/>
      <c r="SO8" s="223"/>
      <c r="SP8" s="223"/>
      <c r="SQ8" s="223"/>
      <c r="SR8" s="223"/>
      <c r="SS8" s="223"/>
      <c r="ST8" s="223"/>
      <c r="SU8" s="223"/>
      <c r="SV8" s="223"/>
      <c r="SW8" s="223"/>
      <c r="SX8" s="223"/>
      <c r="SY8" s="223"/>
      <c r="SZ8" s="223"/>
      <c r="TA8" s="223"/>
      <c r="TB8" s="223"/>
      <c r="TC8" s="223"/>
      <c r="TD8" s="223"/>
      <c r="TE8" s="223"/>
      <c r="TF8" s="223"/>
      <c r="TG8" s="223"/>
      <c r="TH8" s="223"/>
      <c r="TI8" s="223"/>
      <c r="TJ8" s="223"/>
      <c r="TK8" s="223"/>
      <c r="TL8" s="223"/>
      <c r="TM8" s="223"/>
      <c r="TN8" s="223"/>
      <c r="TO8" s="223"/>
      <c r="TP8" s="223"/>
      <c r="TQ8" s="223"/>
      <c r="TR8" s="223"/>
      <c r="TS8" s="223"/>
      <c r="TT8" s="223"/>
      <c r="TU8" s="223"/>
      <c r="TV8" s="223"/>
      <c r="TW8" s="223"/>
      <c r="TX8" s="223"/>
      <c r="TY8" s="223"/>
      <c r="TZ8" s="223"/>
      <c r="UA8" s="223"/>
      <c r="UB8" s="223"/>
      <c r="UC8" s="223"/>
      <c r="UD8" s="223"/>
      <c r="UE8" s="223"/>
      <c r="UF8" s="223"/>
      <c r="UG8" s="223"/>
      <c r="UH8" s="223"/>
      <c r="UI8" s="223"/>
      <c r="UJ8" s="223"/>
      <c r="UK8" s="223"/>
      <c r="UL8" s="223"/>
      <c r="UM8" s="223"/>
      <c r="UN8" s="223"/>
      <c r="UO8" s="223"/>
      <c r="UP8" s="223"/>
      <c r="UQ8" s="223"/>
      <c r="UR8" s="223"/>
      <c r="US8" s="223"/>
      <c r="UT8" s="223"/>
      <c r="UU8" s="223"/>
      <c r="UV8" s="223"/>
      <c r="UW8" s="223"/>
      <c r="UX8" s="223"/>
      <c r="UY8" s="223"/>
      <c r="UZ8" s="223"/>
      <c r="VA8" s="223"/>
      <c r="VB8" s="223"/>
      <c r="VC8" s="223"/>
      <c r="VD8" s="223"/>
      <c r="VE8" s="223"/>
      <c r="VF8" s="223"/>
      <c r="VG8" s="223"/>
      <c r="VH8" s="223"/>
      <c r="VI8" s="223"/>
      <c r="VJ8" s="223"/>
      <c r="VK8" s="223"/>
      <c r="VL8" s="223"/>
      <c r="VM8" s="223"/>
      <c r="VN8" s="223"/>
      <c r="VO8" s="223"/>
      <c r="VP8" s="223"/>
      <c r="VQ8" s="223"/>
      <c r="VR8" s="223"/>
      <c r="VS8" s="223"/>
      <c r="VT8" s="223"/>
      <c r="VU8" s="223"/>
      <c r="VV8" s="223"/>
      <c r="VW8" s="223"/>
      <c r="VX8" s="223"/>
      <c r="VY8" s="223"/>
      <c r="VZ8" s="223"/>
      <c r="WA8" s="223"/>
      <c r="WB8" s="223"/>
      <c r="WC8" s="223"/>
      <c r="WD8" s="223"/>
      <c r="WE8" s="223"/>
      <c r="WF8" s="223"/>
      <c r="WG8" s="223"/>
      <c r="WH8" s="223"/>
      <c r="WI8" s="223"/>
      <c r="WJ8" s="223"/>
      <c r="WK8" s="223"/>
      <c r="WL8" s="223"/>
      <c r="WM8" s="223"/>
      <c r="WN8" s="223"/>
      <c r="WO8" s="223"/>
      <c r="WP8" s="223"/>
      <c r="WQ8" s="223"/>
      <c r="WR8" s="223"/>
      <c r="WS8" s="223"/>
      <c r="WT8" s="223"/>
      <c r="WU8" s="223"/>
      <c r="WV8" s="223"/>
      <c r="WW8" s="223"/>
      <c r="WX8" s="223"/>
      <c r="WY8" s="223"/>
      <c r="WZ8" s="223"/>
      <c r="XA8" s="223"/>
      <c r="XB8" s="223"/>
      <c r="XC8" s="223"/>
      <c r="XD8" s="223"/>
      <c r="XE8" s="223"/>
      <c r="XF8" s="223"/>
      <c r="XG8" s="223"/>
      <c r="XH8" s="223"/>
      <c r="XI8" s="223"/>
      <c r="XJ8" s="223"/>
      <c r="XK8" s="223"/>
      <c r="XL8" s="223"/>
      <c r="XM8" s="223"/>
      <c r="XN8" s="223"/>
      <c r="XO8" s="223"/>
      <c r="XP8" s="223"/>
      <c r="XQ8" s="223"/>
      <c r="XR8" s="223"/>
      <c r="XS8" s="223"/>
      <c r="XT8" s="223"/>
      <c r="XU8" s="223"/>
      <c r="XV8" s="223"/>
      <c r="XW8" s="223"/>
      <c r="XX8" s="223"/>
      <c r="XY8" s="223"/>
      <c r="XZ8" s="223"/>
      <c r="YA8" s="223"/>
      <c r="YB8" s="223"/>
      <c r="YC8" s="223"/>
      <c r="YD8" s="223"/>
      <c r="YE8" s="223"/>
      <c r="YF8" s="223"/>
      <c r="YG8" s="223"/>
      <c r="YH8" s="223"/>
      <c r="YI8" s="223"/>
      <c r="YJ8" s="223"/>
      <c r="YK8" s="223"/>
      <c r="YL8" s="223"/>
      <c r="YM8" s="223"/>
      <c r="YN8" s="223"/>
      <c r="YO8" s="223"/>
      <c r="YP8" s="223"/>
      <c r="YQ8" s="223"/>
      <c r="YR8" s="223"/>
      <c r="YS8" s="223"/>
      <c r="YT8" s="223"/>
      <c r="YU8" s="223"/>
      <c r="YV8" s="223"/>
      <c r="YW8" s="223"/>
      <c r="YX8" s="223"/>
      <c r="YY8" s="223"/>
      <c r="YZ8" s="223"/>
      <c r="ZA8" s="223"/>
      <c r="ZB8" s="223"/>
      <c r="ZC8" s="223"/>
      <c r="ZD8" s="223"/>
      <c r="ZE8" s="223"/>
      <c r="ZF8" s="223"/>
      <c r="ZG8" s="223"/>
      <c r="ZH8" s="223"/>
      <c r="ZI8" s="223"/>
      <c r="ZJ8" s="223"/>
      <c r="ZK8" s="223"/>
      <c r="ZL8" s="223"/>
      <c r="ZM8" s="223"/>
      <c r="ZN8" s="223"/>
      <c r="ZO8" s="223"/>
      <c r="ZP8" s="223"/>
      <c r="ZQ8" s="223"/>
      <c r="ZR8" s="223"/>
      <c r="ZS8" s="223"/>
      <c r="ZT8" s="223"/>
      <c r="ZU8" s="223"/>
      <c r="ZV8" s="223"/>
      <c r="ZW8" s="223"/>
      <c r="ZX8" s="223"/>
      <c r="ZY8" s="223"/>
      <c r="ZZ8" s="223"/>
      <c r="AAA8" s="223"/>
      <c r="AAB8" s="223"/>
      <c r="AAC8" s="223"/>
      <c r="AAD8" s="223"/>
      <c r="AAE8" s="223"/>
      <c r="AAF8" s="223"/>
      <c r="AAG8" s="223"/>
      <c r="AAH8" s="223"/>
      <c r="AAI8" s="223"/>
      <c r="AAJ8" s="223"/>
      <c r="AAK8" s="223"/>
      <c r="AAL8" s="223"/>
      <c r="AAM8" s="223"/>
      <c r="AAN8" s="223"/>
      <c r="AAO8" s="223"/>
      <c r="AAP8" s="223"/>
      <c r="AAQ8" s="223"/>
      <c r="AAR8" s="223"/>
      <c r="AAS8" s="223"/>
      <c r="AAT8" s="223"/>
      <c r="AAU8" s="223"/>
      <c r="AAV8" s="223"/>
      <c r="AAW8" s="223"/>
      <c r="AAX8" s="223"/>
      <c r="AAY8" s="223"/>
      <c r="AAZ8" s="223"/>
      <c r="ABA8" s="223"/>
      <c r="ABB8" s="223"/>
      <c r="ABC8" s="223"/>
      <c r="ABD8" s="223"/>
      <c r="ABE8" s="223"/>
      <c r="ABF8" s="223"/>
      <c r="ABG8" s="223"/>
      <c r="ABH8" s="223"/>
      <c r="ABI8" s="223"/>
      <c r="ABJ8" s="223"/>
      <c r="ABK8" s="223"/>
      <c r="ABL8" s="223"/>
      <c r="ABM8" s="223"/>
      <c r="ABN8" s="223"/>
      <c r="ABO8" s="223"/>
      <c r="ABP8" s="223"/>
      <c r="ABQ8" s="223"/>
      <c r="ABR8" s="223"/>
      <c r="ABS8" s="223"/>
      <c r="ABT8" s="223"/>
      <c r="ABU8" s="223"/>
      <c r="ABV8" s="223"/>
      <c r="ABW8" s="223"/>
      <c r="ABX8" s="223"/>
      <c r="ABY8" s="223"/>
      <c r="ABZ8" s="223"/>
      <c r="ACA8" s="223"/>
      <c r="ACB8" s="223"/>
      <c r="ACC8" s="223"/>
      <c r="ACD8" s="223"/>
      <c r="ACE8" s="223"/>
      <c r="ACF8" s="223"/>
      <c r="ACG8" s="223"/>
      <c r="ACH8" s="223"/>
      <c r="ACI8" s="223"/>
      <c r="ACJ8" s="223"/>
      <c r="ACK8" s="223"/>
      <c r="ACL8" s="223"/>
      <c r="ACM8" s="223"/>
      <c r="ACN8" s="223"/>
      <c r="ACO8" s="223"/>
      <c r="ACP8" s="223"/>
      <c r="ACQ8" s="223"/>
      <c r="ACR8" s="223"/>
      <c r="ACS8" s="223"/>
      <c r="ACT8" s="223"/>
      <c r="ACU8" s="223"/>
      <c r="ACV8" s="223"/>
      <c r="ACW8" s="223"/>
      <c r="ACX8" s="223"/>
      <c r="ACY8" s="223"/>
      <c r="ACZ8" s="223"/>
      <c r="ADA8" s="223"/>
      <c r="ADB8" s="223"/>
      <c r="ADC8" s="223"/>
      <c r="ADD8" s="223"/>
      <c r="ADE8" s="223"/>
      <c r="ADF8" s="223"/>
      <c r="ADG8" s="223"/>
      <c r="ADH8" s="223"/>
      <c r="ADI8" s="223"/>
      <c r="ADJ8" s="223"/>
      <c r="ADK8" s="223"/>
      <c r="ADL8" s="223"/>
      <c r="ADM8" s="223"/>
      <c r="ADN8" s="223"/>
      <c r="ADO8" s="223"/>
      <c r="ADP8" s="223"/>
      <c r="ADQ8" s="223"/>
      <c r="ADR8" s="223"/>
      <c r="ADS8" s="223"/>
      <c r="ADT8" s="223"/>
      <c r="ADU8" s="223"/>
      <c r="ADV8" s="223"/>
      <c r="ADW8" s="223"/>
      <c r="ADX8" s="223"/>
      <c r="ADY8" s="223"/>
      <c r="ADZ8" s="223"/>
      <c r="AEA8" s="223"/>
      <c r="AEB8" s="223"/>
      <c r="AEC8" s="223"/>
      <c r="AED8" s="223"/>
      <c r="AEE8" s="223"/>
      <c r="AEF8" s="223"/>
      <c r="AEG8" s="223"/>
      <c r="AEH8" s="223"/>
      <c r="AEI8" s="223"/>
      <c r="AEJ8" s="223"/>
      <c r="AEK8" s="223"/>
      <c r="AEL8" s="223"/>
      <c r="AEM8" s="223"/>
      <c r="AEN8" s="223"/>
      <c r="AEO8" s="223"/>
      <c r="AEP8" s="223"/>
      <c r="AEQ8" s="223"/>
      <c r="AER8" s="223"/>
      <c r="AES8" s="223"/>
      <c r="AET8" s="223"/>
      <c r="AEU8" s="223"/>
      <c r="AEV8" s="223"/>
      <c r="AEW8" s="223"/>
      <c r="AEX8" s="223"/>
      <c r="AEY8" s="223"/>
      <c r="AEZ8" s="223"/>
      <c r="AFA8" s="223"/>
      <c r="AFB8" s="223"/>
      <c r="AFC8" s="223"/>
      <c r="AFD8" s="223"/>
      <c r="AFE8" s="223"/>
      <c r="AFF8" s="223"/>
      <c r="AFG8" s="223"/>
      <c r="AFH8" s="223"/>
      <c r="AFI8" s="223"/>
      <c r="AFJ8" s="223"/>
      <c r="AFK8" s="223"/>
      <c r="AFL8" s="223"/>
      <c r="AFM8" s="223"/>
      <c r="AFN8" s="223"/>
      <c r="AFO8" s="223"/>
      <c r="AFP8" s="223"/>
      <c r="AFQ8" s="223"/>
      <c r="AFR8" s="223"/>
      <c r="AFS8" s="223"/>
      <c r="AFT8" s="223"/>
      <c r="AFU8" s="223"/>
      <c r="AFV8" s="223"/>
      <c r="AFW8" s="223"/>
      <c r="AFX8" s="223"/>
      <c r="AFY8" s="223"/>
      <c r="AFZ8" s="223"/>
      <c r="AGA8" s="223"/>
      <c r="AGB8" s="223"/>
      <c r="AGC8" s="223"/>
      <c r="AGD8" s="223"/>
      <c r="AGE8" s="223"/>
      <c r="AGF8" s="223"/>
      <c r="AGG8" s="223"/>
      <c r="AGH8" s="223"/>
      <c r="AGI8" s="223"/>
      <c r="AGJ8" s="223"/>
      <c r="AGK8" s="223"/>
      <c r="AGL8" s="223"/>
      <c r="AGM8" s="223"/>
      <c r="AGN8" s="223"/>
      <c r="AGO8" s="223"/>
      <c r="AGP8" s="223"/>
      <c r="AGQ8" s="223"/>
      <c r="AGR8" s="223"/>
      <c r="AGS8" s="223"/>
      <c r="AGT8" s="223"/>
      <c r="AGU8" s="223"/>
      <c r="AGV8" s="223"/>
      <c r="AGW8" s="223"/>
      <c r="AGX8" s="223"/>
      <c r="AGY8" s="223"/>
      <c r="AGZ8" s="223"/>
      <c r="AHA8" s="223"/>
      <c r="AHB8" s="223"/>
      <c r="AHC8" s="223"/>
      <c r="AHD8" s="223"/>
      <c r="AHE8" s="223"/>
      <c r="AHF8" s="223"/>
      <c r="AHG8" s="223"/>
      <c r="AHH8" s="223"/>
      <c r="AHI8" s="223"/>
      <c r="AHJ8" s="223"/>
      <c r="AHK8" s="223"/>
      <c r="AHL8" s="223"/>
      <c r="AHM8" s="223"/>
      <c r="AHN8" s="223"/>
      <c r="AHO8" s="223"/>
      <c r="AHP8" s="223"/>
      <c r="AHQ8" s="223"/>
      <c r="AHR8" s="223"/>
      <c r="AHS8" s="223"/>
      <c r="AHT8" s="223"/>
      <c r="AHU8" s="223"/>
      <c r="AHV8" s="223"/>
      <c r="AHW8" s="223"/>
      <c r="AHX8" s="223"/>
      <c r="AHY8" s="223"/>
      <c r="AHZ8" s="223"/>
      <c r="AIA8" s="223"/>
      <c r="AIB8" s="223"/>
      <c r="AIC8" s="223"/>
      <c r="AID8" s="223"/>
      <c r="AIE8" s="223"/>
      <c r="AIF8" s="223"/>
      <c r="AIG8" s="223"/>
      <c r="AIH8" s="223"/>
      <c r="AII8" s="223"/>
      <c r="AIJ8" s="223"/>
      <c r="AIK8" s="223"/>
      <c r="AIL8" s="223"/>
      <c r="AIM8" s="223"/>
      <c r="AIN8" s="223"/>
      <c r="AIO8" s="223"/>
      <c r="AIP8" s="223"/>
      <c r="AIQ8" s="223"/>
      <c r="AIR8" s="223"/>
      <c r="AIS8" s="223"/>
      <c r="AIT8" s="223"/>
      <c r="AIU8" s="223"/>
      <c r="AIV8" s="223"/>
      <c r="AIW8" s="223"/>
      <c r="AIX8" s="223"/>
      <c r="AIY8" s="223"/>
      <c r="AIZ8" s="223"/>
      <c r="AJA8" s="223"/>
      <c r="AJB8" s="223"/>
      <c r="AJC8" s="223"/>
      <c r="AJD8" s="223"/>
      <c r="AJE8" s="223"/>
      <c r="AJF8" s="223"/>
      <c r="AJG8" s="223"/>
      <c r="AJH8" s="223"/>
      <c r="AJI8" s="223"/>
      <c r="AJJ8" s="223"/>
      <c r="AJK8" s="223"/>
      <c r="AJL8" s="223"/>
      <c r="AJM8" s="223"/>
      <c r="AJN8" s="223"/>
      <c r="AJO8" s="223"/>
      <c r="AJP8" s="223"/>
      <c r="AJQ8" s="223"/>
      <c r="AJR8" s="223"/>
      <c r="AJS8" s="223"/>
      <c r="AJT8" s="223"/>
      <c r="AJU8" s="223"/>
      <c r="AJV8" s="223"/>
      <c r="AJW8" s="223"/>
      <c r="AJX8" s="223"/>
      <c r="AJY8" s="223"/>
      <c r="AJZ8" s="223"/>
      <c r="AKA8" s="223"/>
      <c r="AKB8" s="223"/>
      <c r="AKC8" s="223"/>
      <c r="AKD8" s="223"/>
      <c r="AKE8" s="223"/>
      <c r="AKF8" s="223"/>
      <c r="AKG8" s="223"/>
      <c r="AKH8" s="223"/>
      <c r="AKI8" s="223"/>
      <c r="AKJ8" s="223"/>
      <c r="AKK8" s="223"/>
      <c r="AKL8" s="223"/>
      <c r="AKM8" s="223"/>
      <c r="AKN8" s="223"/>
      <c r="AKO8" s="223"/>
      <c r="AKP8" s="223"/>
      <c r="AKQ8" s="223"/>
      <c r="AKR8" s="223"/>
      <c r="AKS8" s="223"/>
      <c r="AKT8" s="223"/>
      <c r="AKU8" s="223"/>
      <c r="AKV8" s="223"/>
      <c r="AKW8" s="223"/>
      <c r="AKX8" s="223"/>
      <c r="AKY8" s="223"/>
      <c r="AKZ8" s="223"/>
      <c r="ALA8" s="223"/>
      <c r="ALB8" s="223"/>
      <c r="ALC8" s="223"/>
      <c r="ALD8" s="223"/>
      <c r="ALE8" s="223"/>
      <c r="ALF8" s="223"/>
      <c r="ALG8" s="223"/>
      <c r="ALH8" s="223"/>
      <c r="ALI8" s="223"/>
      <c r="ALJ8" s="223"/>
      <c r="ALK8" s="223"/>
      <c r="ALL8" s="223"/>
      <c r="ALM8" s="223"/>
      <c r="ALN8" s="223"/>
      <c r="ALO8" s="223"/>
      <c r="ALP8" s="223"/>
      <c r="ALQ8" s="223"/>
      <c r="ALR8" s="223"/>
      <c r="ALS8" s="223"/>
      <c r="ALT8" s="223"/>
      <c r="ALU8" s="223"/>
      <c r="ALV8" s="223"/>
      <c r="ALW8" s="223"/>
      <c r="ALX8" s="223"/>
      <c r="ALY8" s="223"/>
      <c r="ALZ8" s="223"/>
      <c r="AMA8" s="223"/>
      <c r="AMB8" s="223"/>
      <c r="AMC8" s="223"/>
      <c r="AMD8" s="223"/>
      <c r="AME8" s="223"/>
      <c r="AMF8" s="223"/>
      <c r="AMG8" s="223"/>
      <c r="AMH8" s="223"/>
      <c r="AMI8" s="223"/>
      <c r="AMJ8" s="223"/>
    </row>
    <row r="9" s="60" customFormat="1" ht="18" spans="1:1024">
      <c r="A9" s="237" t="s">
        <v>55</v>
      </c>
      <c r="B9" s="237"/>
      <c r="C9" s="237"/>
      <c r="D9" s="237"/>
      <c r="E9" s="238"/>
      <c r="F9" s="238"/>
      <c r="G9" s="238"/>
      <c r="H9" s="239" t="s">
        <v>56</v>
      </c>
      <c r="I9" s="293"/>
      <c r="J9" s="294"/>
      <c r="K9" s="288"/>
      <c r="L9" s="288"/>
      <c r="M9" s="285"/>
      <c r="N9" s="230"/>
      <c r="O9" s="230"/>
      <c r="P9" s="229"/>
      <c r="Q9" s="229"/>
      <c r="R9" s="229"/>
      <c r="S9" s="229"/>
      <c r="T9" s="229"/>
      <c r="U9" s="229"/>
      <c r="V9" s="229"/>
      <c r="W9" s="229"/>
      <c r="X9" s="229"/>
      <c r="Y9" s="229"/>
      <c r="Z9" s="229"/>
      <c r="AA9" s="229"/>
      <c r="AB9" s="229"/>
      <c r="AC9" s="229"/>
      <c r="AD9" s="229"/>
      <c r="AE9" s="229"/>
      <c r="AF9" s="229"/>
      <c r="AG9" s="229"/>
      <c r="AH9" s="229"/>
      <c r="AI9" s="229"/>
      <c r="AJ9" s="229"/>
      <c r="AK9" s="229"/>
      <c r="AL9" s="223"/>
      <c r="AM9" s="223"/>
      <c r="AN9" s="223"/>
      <c r="AO9" s="223"/>
      <c r="AP9" s="223"/>
      <c r="AQ9" s="223"/>
      <c r="AR9" s="223"/>
      <c r="AS9" s="223"/>
      <c r="AT9" s="223"/>
      <c r="AU9" s="223"/>
      <c r="AV9" s="223"/>
      <c r="AW9" s="223"/>
      <c r="AX9" s="223"/>
      <c r="AY9" s="223"/>
      <c r="AZ9" s="223"/>
      <c r="BA9" s="223"/>
      <c r="BB9" s="223"/>
      <c r="BC9" s="223"/>
      <c r="BD9" s="223"/>
      <c r="BE9" s="223"/>
      <c r="BF9" s="223"/>
      <c r="BG9" s="223"/>
      <c r="BH9" s="223"/>
      <c r="BI9" s="223"/>
      <c r="BJ9" s="223"/>
      <c r="BK9" s="223"/>
      <c r="BL9" s="223"/>
      <c r="BM9" s="223"/>
      <c r="BN9" s="223"/>
      <c r="BO9" s="223"/>
      <c r="BP9" s="223"/>
      <c r="BQ9" s="223"/>
      <c r="BR9" s="223"/>
      <c r="BS9" s="223"/>
      <c r="BT9" s="223"/>
      <c r="BU9" s="223"/>
      <c r="BV9" s="223"/>
      <c r="BW9" s="223"/>
      <c r="BX9" s="223"/>
      <c r="BY9" s="223"/>
      <c r="BZ9" s="223"/>
      <c r="CA9" s="223"/>
      <c r="CB9" s="223"/>
      <c r="CC9" s="223"/>
      <c r="CD9" s="223"/>
      <c r="CE9" s="223"/>
      <c r="CF9" s="223"/>
      <c r="CG9" s="223"/>
      <c r="CH9" s="223"/>
      <c r="CI9" s="223"/>
      <c r="CJ9" s="223"/>
      <c r="CK9" s="223"/>
      <c r="CL9" s="223"/>
      <c r="CM9" s="223"/>
      <c r="CN9" s="223"/>
      <c r="CO9" s="223"/>
      <c r="CP9" s="223"/>
      <c r="CQ9" s="223"/>
      <c r="CR9" s="223"/>
      <c r="CS9" s="223"/>
      <c r="CT9" s="223"/>
      <c r="CU9" s="223"/>
      <c r="CV9" s="223"/>
      <c r="CW9" s="223"/>
      <c r="CX9" s="223"/>
      <c r="CY9" s="223"/>
      <c r="CZ9" s="223"/>
      <c r="DA9" s="223"/>
      <c r="DB9" s="223"/>
      <c r="DC9" s="223"/>
      <c r="DD9" s="223"/>
      <c r="DE9" s="223"/>
      <c r="DF9" s="223"/>
      <c r="DG9" s="223"/>
      <c r="DH9" s="223"/>
      <c r="DI9" s="223"/>
      <c r="DJ9" s="223"/>
      <c r="DK9" s="223"/>
      <c r="DL9" s="223"/>
      <c r="DM9" s="223"/>
      <c r="DN9" s="223"/>
      <c r="DO9" s="223"/>
      <c r="DP9" s="223"/>
      <c r="DQ9" s="223"/>
      <c r="DR9" s="223"/>
      <c r="DS9" s="223"/>
      <c r="DT9" s="223"/>
      <c r="DU9" s="223"/>
      <c r="DV9" s="223"/>
      <c r="DW9" s="223"/>
      <c r="DX9" s="223"/>
      <c r="DY9" s="223"/>
      <c r="DZ9" s="223"/>
      <c r="EA9" s="223"/>
      <c r="EB9" s="223"/>
      <c r="EC9" s="223"/>
      <c r="ED9" s="223"/>
      <c r="EE9" s="223"/>
      <c r="EF9" s="223"/>
      <c r="EG9" s="223"/>
      <c r="EH9" s="223"/>
      <c r="EI9" s="223"/>
      <c r="EJ9" s="223"/>
      <c r="EK9" s="223"/>
      <c r="EL9" s="223"/>
      <c r="EM9" s="223"/>
      <c r="EN9" s="223"/>
      <c r="EO9" s="223"/>
      <c r="EP9" s="223"/>
      <c r="EQ9" s="223"/>
      <c r="ER9" s="223"/>
      <c r="ES9" s="223"/>
      <c r="ET9" s="223"/>
      <c r="EU9" s="223"/>
      <c r="EV9" s="223"/>
      <c r="EW9" s="223"/>
      <c r="EX9" s="223"/>
      <c r="EY9" s="223"/>
      <c r="EZ9" s="223"/>
      <c r="FA9" s="223"/>
      <c r="FB9" s="223"/>
      <c r="FC9" s="223"/>
      <c r="FD9" s="223"/>
      <c r="FE9" s="223"/>
      <c r="FF9" s="223"/>
      <c r="FG9" s="223"/>
      <c r="FH9" s="223"/>
      <c r="FI9" s="223"/>
      <c r="FJ9" s="223"/>
      <c r="FK9" s="223"/>
      <c r="FL9" s="223"/>
      <c r="FM9" s="223"/>
      <c r="FN9" s="223"/>
      <c r="FO9" s="223"/>
      <c r="FP9" s="223"/>
      <c r="FQ9" s="223"/>
      <c r="FR9" s="223"/>
      <c r="FS9" s="223"/>
      <c r="FT9" s="223"/>
      <c r="FU9" s="223"/>
      <c r="FV9" s="223"/>
      <c r="FW9" s="223"/>
      <c r="FX9" s="223"/>
      <c r="FY9" s="223"/>
      <c r="FZ9" s="223"/>
      <c r="GA9" s="223"/>
      <c r="GB9" s="223"/>
      <c r="GC9" s="223"/>
      <c r="GD9" s="223"/>
      <c r="GE9" s="223"/>
      <c r="GF9" s="223"/>
      <c r="GG9" s="223"/>
      <c r="GH9" s="223"/>
      <c r="GI9" s="223"/>
      <c r="GJ9" s="223"/>
      <c r="GK9" s="223"/>
      <c r="GL9" s="223"/>
      <c r="GM9" s="223"/>
      <c r="GN9" s="223"/>
      <c r="GO9" s="223"/>
      <c r="GP9" s="223"/>
      <c r="GQ9" s="223"/>
      <c r="GR9" s="223"/>
      <c r="GS9" s="223"/>
      <c r="GT9" s="223"/>
      <c r="GU9" s="223"/>
      <c r="GV9" s="223"/>
      <c r="GW9" s="223"/>
      <c r="GX9" s="223"/>
      <c r="GY9" s="223"/>
      <c r="GZ9" s="223"/>
      <c r="HA9" s="223"/>
      <c r="HB9" s="223"/>
      <c r="HC9" s="223"/>
      <c r="HD9" s="223"/>
      <c r="HE9" s="223"/>
      <c r="HF9" s="223"/>
      <c r="HG9" s="223"/>
      <c r="HH9" s="223"/>
      <c r="HI9" s="223"/>
      <c r="HJ9" s="223"/>
      <c r="HK9" s="223"/>
      <c r="HL9" s="223"/>
      <c r="HM9" s="223"/>
      <c r="HN9" s="223"/>
      <c r="HO9" s="223"/>
      <c r="HP9" s="223"/>
      <c r="HQ9" s="223"/>
      <c r="HR9" s="223"/>
      <c r="HS9" s="223"/>
      <c r="HT9" s="223"/>
      <c r="HU9" s="223"/>
      <c r="HV9" s="223"/>
      <c r="HW9" s="223"/>
      <c r="HX9" s="223"/>
      <c r="HY9" s="223"/>
      <c r="HZ9" s="223"/>
      <c r="IA9" s="223"/>
      <c r="IB9" s="223"/>
      <c r="IC9" s="223"/>
      <c r="ID9" s="223"/>
      <c r="IE9" s="223"/>
      <c r="IF9" s="223"/>
      <c r="IG9" s="223"/>
      <c r="IH9" s="223"/>
      <c r="II9" s="223"/>
      <c r="IJ9" s="223"/>
      <c r="IK9" s="223"/>
      <c r="IL9" s="223"/>
      <c r="IM9" s="223"/>
      <c r="IN9" s="223"/>
      <c r="IO9" s="223"/>
      <c r="IP9" s="223"/>
      <c r="IQ9" s="223"/>
      <c r="IR9" s="223"/>
      <c r="IS9" s="223"/>
      <c r="IT9" s="223"/>
      <c r="IU9" s="223"/>
      <c r="IV9" s="223"/>
      <c r="IW9" s="223"/>
      <c r="IX9" s="223"/>
      <c r="IY9" s="223"/>
      <c r="IZ9" s="223"/>
      <c r="JA9" s="223"/>
      <c r="JB9" s="223"/>
      <c r="JC9" s="223"/>
      <c r="JD9" s="223"/>
      <c r="JE9" s="223"/>
      <c r="JF9" s="223"/>
      <c r="JG9" s="223"/>
      <c r="JH9" s="223"/>
      <c r="JI9" s="223"/>
      <c r="JJ9" s="223"/>
      <c r="JK9" s="223"/>
      <c r="JL9" s="223"/>
      <c r="JM9" s="223"/>
      <c r="JN9" s="223"/>
      <c r="JO9" s="223"/>
      <c r="JP9" s="223"/>
      <c r="JQ9" s="223"/>
      <c r="JR9" s="223"/>
      <c r="JS9" s="223"/>
      <c r="JT9" s="223"/>
      <c r="JU9" s="223"/>
      <c r="JV9" s="223"/>
      <c r="JW9" s="223"/>
      <c r="JX9" s="223"/>
      <c r="JY9" s="223"/>
      <c r="JZ9" s="223"/>
      <c r="KA9" s="223"/>
      <c r="KB9" s="223"/>
      <c r="KC9" s="223"/>
      <c r="KD9" s="223"/>
      <c r="KE9" s="223"/>
      <c r="KF9" s="223"/>
      <c r="KG9" s="223"/>
      <c r="KH9" s="223"/>
      <c r="KI9" s="223"/>
      <c r="KJ9" s="223"/>
      <c r="KK9" s="223"/>
      <c r="KL9" s="223"/>
      <c r="KM9" s="223"/>
      <c r="KN9" s="223"/>
      <c r="KO9" s="223"/>
      <c r="KP9" s="223"/>
      <c r="KQ9" s="223"/>
      <c r="KR9" s="223"/>
      <c r="KS9" s="223"/>
      <c r="KT9" s="223"/>
      <c r="KU9" s="223"/>
      <c r="KV9" s="223"/>
      <c r="KW9" s="223"/>
      <c r="KX9" s="223"/>
      <c r="KY9" s="223"/>
      <c r="KZ9" s="223"/>
      <c r="LA9" s="223"/>
      <c r="LB9" s="223"/>
      <c r="LC9" s="223"/>
      <c r="LD9" s="223"/>
      <c r="LE9" s="223"/>
      <c r="LF9" s="223"/>
      <c r="LG9" s="223"/>
      <c r="LH9" s="223"/>
      <c r="LI9" s="223"/>
      <c r="LJ9" s="223"/>
      <c r="LK9" s="223"/>
      <c r="LL9" s="223"/>
      <c r="LM9" s="223"/>
      <c r="LN9" s="223"/>
      <c r="LO9" s="223"/>
      <c r="LP9" s="223"/>
      <c r="LQ9" s="223"/>
      <c r="LR9" s="223"/>
      <c r="LS9" s="223"/>
      <c r="LT9" s="223"/>
      <c r="LU9" s="223"/>
      <c r="LV9" s="223"/>
      <c r="LW9" s="223"/>
      <c r="LX9" s="223"/>
      <c r="LY9" s="223"/>
      <c r="LZ9" s="223"/>
      <c r="MA9" s="223"/>
      <c r="MB9" s="223"/>
      <c r="MC9" s="223"/>
      <c r="MD9" s="223"/>
      <c r="ME9" s="223"/>
      <c r="MF9" s="223"/>
      <c r="MG9" s="223"/>
      <c r="MH9" s="223"/>
      <c r="MI9" s="223"/>
      <c r="MJ9" s="223"/>
      <c r="MK9" s="223"/>
      <c r="ML9" s="223"/>
      <c r="MM9" s="223"/>
      <c r="MN9" s="223"/>
      <c r="MO9" s="223"/>
      <c r="MP9" s="223"/>
      <c r="MQ9" s="223"/>
      <c r="MR9" s="223"/>
      <c r="MS9" s="223"/>
      <c r="MT9" s="223"/>
      <c r="MU9" s="223"/>
      <c r="MV9" s="223"/>
      <c r="MW9" s="223"/>
      <c r="MX9" s="223"/>
      <c r="MY9" s="223"/>
      <c r="MZ9" s="223"/>
      <c r="NA9" s="223"/>
      <c r="NB9" s="223"/>
      <c r="NC9" s="223"/>
      <c r="ND9" s="223"/>
      <c r="NE9" s="223"/>
      <c r="NF9" s="223"/>
      <c r="NG9" s="223"/>
      <c r="NH9" s="223"/>
      <c r="NI9" s="223"/>
      <c r="NJ9" s="223"/>
      <c r="NK9" s="223"/>
      <c r="NL9" s="223"/>
      <c r="NM9" s="223"/>
      <c r="NN9" s="223"/>
      <c r="NO9" s="223"/>
      <c r="NP9" s="223"/>
      <c r="NQ9" s="223"/>
      <c r="NR9" s="223"/>
      <c r="NS9" s="223"/>
      <c r="NT9" s="223"/>
      <c r="NU9" s="223"/>
      <c r="NV9" s="223"/>
      <c r="NW9" s="223"/>
      <c r="NX9" s="223"/>
      <c r="NY9" s="223"/>
      <c r="NZ9" s="223"/>
      <c r="OA9" s="223"/>
      <c r="OB9" s="223"/>
      <c r="OC9" s="223"/>
      <c r="OD9" s="223"/>
      <c r="OE9" s="223"/>
      <c r="OF9" s="223"/>
      <c r="OG9" s="223"/>
      <c r="OH9" s="223"/>
      <c r="OI9" s="223"/>
      <c r="OJ9" s="223"/>
      <c r="OK9" s="223"/>
      <c r="OL9" s="223"/>
      <c r="OM9" s="223"/>
      <c r="ON9" s="223"/>
      <c r="OO9" s="223"/>
      <c r="OP9" s="223"/>
      <c r="OQ9" s="223"/>
      <c r="OR9" s="223"/>
      <c r="OS9" s="223"/>
      <c r="OT9" s="223"/>
      <c r="OU9" s="223"/>
      <c r="OV9" s="223"/>
      <c r="OW9" s="223"/>
      <c r="OX9" s="223"/>
      <c r="OY9" s="223"/>
      <c r="OZ9" s="223"/>
      <c r="PA9" s="223"/>
      <c r="PB9" s="223"/>
      <c r="PC9" s="223"/>
      <c r="PD9" s="223"/>
      <c r="PE9" s="223"/>
      <c r="PF9" s="223"/>
      <c r="PG9" s="223"/>
      <c r="PH9" s="223"/>
      <c r="PI9" s="223"/>
      <c r="PJ9" s="223"/>
      <c r="PK9" s="223"/>
      <c r="PL9" s="223"/>
      <c r="PM9" s="223"/>
      <c r="PN9" s="223"/>
      <c r="PO9" s="223"/>
      <c r="PP9" s="223"/>
      <c r="PQ9" s="223"/>
      <c r="PR9" s="223"/>
      <c r="PS9" s="223"/>
      <c r="PT9" s="223"/>
      <c r="PU9" s="223"/>
      <c r="PV9" s="223"/>
      <c r="PW9" s="223"/>
      <c r="PX9" s="223"/>
      <c r="PY9" s="223"/>
      <c r="PZ9" s="223"/>
      <c r="QA9" s="223"/>
      <c r="QB9" s="223"/>
      <c r="QC9" s="223"/>
      <c r="QD9" s="223"/>
      <c r="QE9" s="223"/>
      <c r="QF9" s="223"/>
      <c r="QG9" s="223"/>
      <c r="QH9" s="223"/>
      <c r="QI9" s="223"/>
      <c r="QJ9" s="223"/>
      <c r="QK9" s="223"/>
      <c r="QL9" s="223"/>
      <c r="QM9" s="223"/>
      <c r="QN9" s="223"/>
      <c r="QO9" s="223"/>
      <c r="QP9" s="223"/>
      <c r="QQ9" s="223"/>
      <c r="QR9" s="223"/>
      <c r="QS9" s="223"/>
      <c r="QT9" s="223"/>
      <c r="QU9" s="223"/>
      <c r="QV9" s="223"/>
      <c r="QW9" s="223"/>
      <c r="QX9" s="223"/>
      <c r="QY9" s="223"/>
      <c r="QZ9" s="223"/>
      <c r="RA9" s="223"/>
      <c r="RB9" s="223"/>
      <c r="RC9" s="223"/>
      <c r="RD9" s="223"/>
      <c r="RE9" s="223"/>
      <c r="RF9" s="223"/>
      <c r="RG9" s="223"/>
      <c r="RH9" s="223"/>
      <c r="RI9" s="223"/>
      <c r="RJ9" s="223"/>
      <c r="RK9" s="223"/>
      <c r="RL9" s="223"/>
      <c r="RM9" s="223"/>
      <c r="RN9" s="223"/>
      <c r="RO9" s="223"/>
      <c r="RP9" s="223"/>
      <c r="RQ9" s="223"/>
      <c r="RR9" s="223"/>
      <c r="RS9" s="223"/>
      <c r="RT9" s="223"/>
      <c r="RU9" s="223"/>
      <c r="RV9" s="223"/>
      <c r="RW9" s="223"/>
      <c r="RX9" s="223"/>
      <c r="RY9" s="223"/>
      <c r="RZ9" s="223"/>
      <c r="SA9" s="223"/>
      <c r="SB9" s="223"/>
      <c r="SC9" s="223"/>
      <c r="SD9" s="223"/>
      <c r="SE9" s="223"/>
      <c r="SF9" s="223"/>
      <c r="SG9" s="223"/>
      <c r="SH9" s="223"/>
      <c r="SI9" s="223"/>
      <c r="SJ9" s="223"/>
      <c r="SK9" s="223"/>
      <c r="SL9" s="223"/>
      <c r="SM9" s="223"/>
      <c r="SN9" s="223"/>
      <c r="SO9" s="223"/>
      <c r="SP9" s="223"/>
      <c r="SQ9" s="223"/>
      <c r="SR9" s="223"/>
      <c r="SS9" s="223"/>
      <c r="ST9" s="223"/>
      <c r="SU9" s="223"/>
      <c r="SV9" s="223"/>
      <c r="SW9" s="223"/>
      <c r="SX9" s="223"/>
      <c r="SY9" s="223"/>
      <c r="SZ9" s="223"/>
      <c r="TA9" s="223"/>
      <c r="TB9" s="223"/>
      <c r="TC9" s="223"/>
      <c r="TD9" s="223"/>
      <c r="TE9" s="223"/>
      <c r="TF9" s="223"/>
      <c r="TG9" s="223"/>
      <c r="TH9" s="223"/>
      <c r="TI9" s="223"/>
      <c r="TJ9" s="223"/>
      <c r="TK9" s="223"/>
      <c r="TL9" s="223"/>
      <c r="TM9" s="223"/>
      <c r="TN9" s="223"/>
      <c r="TO9" s="223"/>
      <c r="TP9" s="223"/>
      <c r="TQ9" s="223"/>
      <c r="TR9" s="223"/>
      <c r="TS9" s="223"/>
      <c r="TT9" s="223"/>
      <c r="TU9" s="223"/>
      <c r="TV9" s="223"/>
      <c r="TW9" s="223"/>
      <c r="TX9" s="223"/>
      <c r="TY9" s="223"/>
      <c r="TZ9" s="223"/>
      <c r="UA9" s="223"/>
      <c r="UB9" s="223"/>
      <c r="UC9" s="223"/>
      <c r="UD9" s="223"/>
      <c r="UE9" s="223"/>
      <c r="UF9" s="223"/>
      <c r="UG9" s="223"/>
      <c r="UH9" s="223"/>
      <c r="UI9" s="223"/>
      <c r="UJ9" s="223"/>
      <c r="UK9" s="223"/>
      <c r="UL9" s="223"/>
      <c r="UM9" s="223"/>
      <c r="UN9" s="223"/>
      <c r="UO9" s="223"/>
      <c r="UP9" s="223"/>
      <c r="UQ9" s="223"/>
      <c r="UR9" s="223"/>
      <c r="US9" s="223"/>
      <c r="UT9" s="223"/>
      <c r="UU9" s="223"/>
      <c r="UV9" s="223"/>
      <c r="UW9" s="223"/>
      <c r="UX9" s="223"/>
      <c r="UY9" s="223"/>
      <c r="UZ9" s="223"/>
      <c r="VA9" s="223"/>
      <c r="VB9" s="223"/>
      <c r="VC9" s="223"/>
      <c r="VD9" s="223"/>
      <c r="VE9" s="223"/>
      <c r="VF9" s="223"/>
      <c r="VG9" s="223"/>
      <c r="VH9" s="223"/>
      <c r="VI9" s="223"/>
      <c r="VJ9" s="223"/>
      <c r="VK9" s="223"/>
      <c r="VL9" s="223"/>
      <c r="VM9" s="223"/>
      <c r="VN9" s="223"/>
      <c r="VO9" s="223"/>
      <c r="VP9" s="223"/>
      <c r="VQ9" s="223"/>
      <c r="VR9" s="223"/>
      <c r="VS9" s="223"/>
      <c r="VT9" s="223"/>
      <c r="VU9" s="223"/>
      <c r="VV9" s="223"/>
      <c r="VW9" s="223"/>
      <c r="VX9" s="223"/>
      <c r="VY9" s="223"/>
      <c r="VZ9" s="223"/>
      <c r="WA9" s="223"/>
      <c r="WB9" s="223"/>
      <c r="WC9" s="223"/>
      <c r="WD9" s="223"/>
      <c r="WE9" s="223"/>
      <c r="WF9" s="223"/>
      <c r="WG9" s="223"/>
      <c r="WH9" s="223"/>
      <c r="WI9" s="223"/>
      <c r="WJ9" s="223"/>
      <c r="WK9" s="223"/>
      <c r="WL9" s="223"/>
      <c r="WM9" s="223"/>
      <c r="WN9" s="223"/>
      <c r="WO9" s="223"/>
      <c r="WP9" s="223"/>
      <c r="WQ9" s="223"/>
      <c r="WR9" s="223"/>
      <c r="WS9" s="223"/>
      <c r="WT9" s="223"/>
      <c r="WU9" s="223"/>
      <c r="WV9" s="223"/>
      <c r="WW9" s="223"/>
      <c r="WX9" s="223"/>
      <c r="WY9" s="223"/>
      <c r="WZ9" s="223"/>
      <c r="XA9" s="223"/>
      <c r="XB9" s="223"/>
      <c r="XC9" s="223"/>
      <c r="XD9" s="223"/>
      <c r="XE9" s="223"/>
      <c r="XF9" s="223"/>
      <c r="XG9" s="223"/>
      <c r="XH9" s="223"/>
      <c r="XI9" s="223"/>
      <c r="XJ9" s="223"/>
      <c r="XK9" s="223"/>
      <c r="XL9" s="223"/>
      <c r="XM9" s="223"/>
      <c r="XN9" s="223"/>
      <c r="XO9" s="223"/>
      <c r="XP9" s="223"/>
      <c r="XQ9" s="223"/>
      <c r="XR9" s="223"/>
      <c r="XS9" s="223"/>
      <c r="XT9" s="223"/>
      <c r="XU9" s="223"/>
      <c r="XV9" s="223"/>
      <c r="XW9" s="223"/>
      <c r="XX9" s="223"/>
      <c r="XY9" s="223"/>
      <c r="XZ9" s="223"/>
      <c r="YA9" s="223"/>
      <c r="YB9" s="223"/>
      <c r="YC9" s="223"/>
      <c r="YD9" s="223"/>
      <c r="YE9" s="223"/>
      <c r="YF9" s="223"/>
      <c r="YG9" s="223"/>
      <c r="YH9" s="223"/>
      <c r="YI9" s="223"/>
      <c r="YJ9" s="223"/>
      <c r="YK9" s="223"/>
      <c r="YL9" s="223"/>
      <c r="YM9" s="223"/>
      <c r="YN9" s="223"/>
      <c r="YO9" s="223"/>
      <c r="YP9" s="223"/>
      <c r="YQ9" s="223"/>
      <c r="YR9" s="223"/>
      <c r="YS9" s="223"/>
      <c r="YT9" s="223"/>
      <c r="YU9" s="223"/>
      <c r="YV9" s="223"/>
      <c r="YW9" s="223"/>
      <c r="YX9" s="223"/>
      <c r="YY9" s="223"/>
      <c r="YZ9" s="223"/>
      <c r="ZA9" s="223"/>
      <c r="ZB9" s="223"/>
      <c r="ZC9" s="223"/>
      <c r="ZD9" s="223"/>
      <c r="ZE9" s="223"/>
      <c r="ZF9" s="223"/>
      <c r="ZG9" s="223"/>
      <c r="ZH9" s="223"/>
      <c r="ZI9" s="223"/>
      <c r="ZJ9" s="223"/>
      <c r="ZK9" s="223"/>
      <c r="ZL9" s="223"/>
      <c r="ZM9" s="223"/>
      <c r="ZN9" s="223"/>
      <c r="ZO9" s="223"/>
      <c r="ZP9" s="223"/>
      <c r="ZQ9" s="223"/>
      <c r="ZR9" s="223"/>
      <c r="ZS9" s="223"/>
      <c r="ZT9" s="223"/>
      <c r="ZU9" s="223"/>
      <c r="ZV9" s="223"/>
      <c r="ZW9" s="223"/>
      <c r="ZX9" s="223"/>
      <c r="ZY9" s="223"/>
      <c r="ZZ9" s="223"/>
      <c r="AAA9" s="223"/>
      <c r="AAB9" s="223"/>
      <c r="AAC9" s="223"/>
      <c r="AAD9" s="223"/>
      <c r="AAE9" s="223"/>
      <c r="AAF9" s="223"/>
      <c r="AAG9" s="223"/>
      <c r="AAH9" s="223"/>
      <c r="AAI9" s="223"/>
      <c r="AAJ9" s="223"/>
      <c r="AAK9" s="223"/>
      <c r="AAL9" s="223"/>
      <c r="AAM9" s="223"/>
      <c r="AAN9" s="223"/>
      <c r="AAO9" s="223"/>
      <c r="AAP9" s="223"/>
      <c r="AAQ9" s="223"/>
      <c r="AAR9" s="223"/>
      <c r="AAS9" s="223"/>
      <c r="AAT9" s="223"/>
      <c r="AAU9" s="223"/>
      <c r="AAV9" s="223"/>
      <c r="AAW9" s="223"/>
      <c r="AAX9" s="223"/>
      <c r="AAY9" s="223"/>
      <c r="AAZ9" s="223"/>
      <c r="ABA9" s="223"/>
      <c r="ABB9" s="223"/>
      <c r="ABC9" s="223"/>
      <c r="ABD9" s="223"/>
      <c r="ABE9" s="223"/>
      <c r="ABF9" s="223"/>
      <c r="ABG9" s="223"/>
      <c r="ABH9" s="223"/>
      <c r="ABI9" s="223"/>
      <c r="ABJ9" s="223"/>
      <c r="ABK9" s="223"/>
      <c r="ABL9" s="223"/>
      <c r="ABM9" s="223"/>
      <c r="ABN9" s="223"/>
      <c r="ABO9" s="223"/>
      <c r="ABP9" s="223"/>
      <c r="ABQ9" s="223"/>
      <c r="ABR9" s="223"/>
      <c r="ABS9" s="223"/>
      <c r="ABT9" s="223"/>
      <c r="ABU9" s="223"/>
      <c r="ABV9" s="223"/>
      <c r="ABW9" s="223"/>
      <c r="ABX9" s="223"/>
      <c r="ABY9" s="223"/>
      <c r="ABZ9" s="223"/>
      <c r="ACA9" s="223"/>
      <c r="ACB9" s="223"/>
      <c r="ACC9" s="223"/>
      <c r="ACD9" s="223"/>
      <c r="ACE9" s="223"/>
      <c r="ACF9" s="223"/>
      <c r="ACG9" s="223"/>
      <c r="ACH9" s="223"/>
      <c r="ACI9" s="223"/>
      <c r="ACJ9" s="223"/>
      <c r="ACK9" s="223"/>
      <c r="ACL9" s="223"/>
      <c r="ACM9" s="223"/>
      <c r="ACN9" s="223"/>
      <c r="ACO9" s="223"/>
      <c r="ACP9" s="223"/>
      <c r="ACQ9" s="223"/>
      <c r="ACR9" s="223"/>
      <c r="ACS9" s="223"/>
      <c r="ACT9" s="223"/>
      <c r="ACU9" s="223"/>
      <c r="ACV9" s="223"/>
      <c r="ACW9" s="223"/>
      <c r="ACX9" s="223"/>
      <c r="ACY9" s="223"/>
      <c r="ACZ9" s="223"/>
      <c r="ADA9" s="223"/>
      <c r="ADB9" s="223"/>
      <c r="ADC9" s="223"/>
      <c r="ADD9" s="223"/>
      <c r="ADE9" s="223"/>
      <c r="ADF9" s="223"/>
      <c r="ADG9" s="223"/>
      <c r="ADH9" s="223"/>
      <c r="ADI9" s="223"/>
      <c r="ADJ9" s="223"/>
      <c r="ADK9" s="223"/>
      <c r="ADL9" s="223"/>
      <c r="ADM9" s="223"/>
      <c r="ADN9" s="223"/>
      <c r="ADO9" s="223"/>
      <c r="ADP9" s="223"/>
      <c r="ADQ9" s="223"/>
      <c r="ADR9" s="223"/>
      <c r="ADS9" s="223"/>
      <c r="ADT9" s="223"/>
      <c r="ADU9" s="223"/>
      <c r="ADV9" s="223"/>
      <c r="ADW9" s="223"/>
      <c r="ADX9" s="223"/>
      <c r="ADY9" s="223"/>
      <c r="ADZ9" s="223"/>
      <c r="AEA9" s="223"/>
      <c r="AEB9" s="223"/>
      <c r="AEC9" s="223"/>
      <c r="AED9" s="223"/>
      <c r="AEE9" s="223"/>
      <c r="AEF9" s="223"/>
      <c r="AEG9" s="223"/>
      <c r="AEH9" s="223"/>
      <c r="AEI9" s="223"/>
      <c r="AEJ9" s="223"/>
      <c r="AEK9" s="223"/>
      <c r="AEL9" s="223"/>
      <c r="AEM9" s="223"/>
      <c r="AEN9" s="223"/>
      <c r="AEO9" s="223"/>
      <c r="AEP9" s="223"/>
      <c r="AEQ9" s="223"/>
      <c r="AER9" s="223"/>
      <c r="AES9" s="223"/>
      <c r="AET9" s="223"/>
      <c r="AEU9" s="223"/>
      <c r="AEV9" s="223"/>
      <c r="AEW9" s="223"/>
      <c r="AEX9" s="223"/>
      <c r="AEY9" s="223"/>
      <c r="AEZ9" s="223"/>
      <c r="AFA9" s="223"/>
      <c r="AFB9" s="223"/>
      <c r="AFC9" s="223"/>
      <c r="AFD9" s="223"/>
      <c r="AFE9" s="223"/>
      <c r="AFF9" s="223"/>
      <c r="AFG9" s="223"/>
      <c r="AFH9" s="223"/>
      <c r="AFI9" s="223"/>
      <c r="AFJ9" s="223"/>
      <c r="AFK9" s="223"/>
      <c r="AFL9" s="223"/>
      <c r="AFM9" s="223"/>
      <c r="AFN9" s="223"/>
      <c r="AFO9" s="223"/>
      <c r="AFP9" s="223"/>
      <c r="AFQ9" s="223"/>
      <c r="AFR9" s="223"/>
      <c r="AFS9" s="223"/>
      <c r="AFT9" s="223"/>
      <c r="AFU9" s="223"/>
      <c r="AFV9" s="223"/>
      <c r="AFW9" s="223"/>
      <c r="AFX9" s="223"/>
      <c r="AFY9" s="223"/>
      <c r="AFZ9" s="223"/>
      <c r="AGA9" s="223"/>
      <c r="AGB9" s="223"/>
      <c r="AGC9" s="223"/>
      <c r="AGD9" s="223"/>
      <c r="AGE9" s="223"/>
      <c r="AGF9" s="223"/>
      <c r="AGG9" s="223"/>
      <c r="AGH9" s="223"/>
      <c r="AGI9" s="223"/>
      <c r="AGJ9" s="223"/>
      <c r="AGK9" s="223"/>
      <c r="AGL9" s="223"/>
      <c r="AGM9" s="223"/>
      <c r="AGN9" s="223"/>
      <c r="AGO9" s="223"/>
      <c r="AGP9" s="223"/>
      <c r="AGQ9" s="223"/>
      <c r="AGR9" s="223"/>
      <c r="AGS9" s="223"/>
      <c r="AGT9" s="223"/>
      <c r="AGU9" s="223"/>
      <c r="AGV9" s="223"/>
      <c r="AGW9" s="223"/>
      <c r="AGX9" s="223"/>
      <c r="AGY9" s="223"/>
      <c r="AGZ9" s="223"/>
      <c r="AHA9" s="223"/>
      <c r="AHB9" s="223"/>
      <c r="AHC9" s="223"/>
      <c r="AHD9" s="223"/>
      <c r="AHE9" s="223"/>
      <c r="AHF9" s="223"/>
      <c r="AHG9" s="223"/>
      <c r="AHH9" s="223"/>
      <c r="AHI9" s="223"/>
      <c r="AHJ9" s="223"/>
      <c r="AHK9" s="223"/>
      <c r="AHL9" s="223"/>
      <c r="AHM9" s="223"/>
      <c r="AHN9" s="223"/>
      <c r="AHO9" s="223"/>
      <c r="AHP9" s="223"/>
      <c r="AHQ9" s="223"/>
      <c r="AHR9" s="223"/>
      <c r="AHS9" s="223"/>
      <c r="AHT9" s="223"/>
      <c r="AHU9" s="223"/>
      <c r="AHV9" s="223"/>
      <c r="AHW9" s="223"/>
      <c r="AHX9" s="223"/>
      <c r="AHY9" s="223"/>
      <c r="AHZ9" s="223"/>
      <c r="AIA9" s="223"/>
      <c r="AIB9" s="223"/>
      <c r="AIC9" s="223"/>
      <c r="AID9" s="223"/>
      <c r="AIE9" s="223"/>
      <c r="AIF9" s="223"/>
      <c r="AIG9" s="223"/>
      <c r="AIH9" s="223"/>
      <c r="AII9" s="223"/>
      <c r="AIJ9" s="223"/>
      <c r="AIK9" s="223"/>
      <c r="AIL9" s="223"/>
      <c r="AIM9" s="223"/>
      <c r="AIN9" s="223"/>
      <c r="AIO9" s="223"/>
      <c r="AIP9" s="223"/>
      <c r="AIQ9" s="223"/>
      <c r="AIR9" s="223"/>
      <c r="AIS9" s="223"/>
      <c r="AIT9" s="223"/>
      <c r="AIU9" s="223"/>
      <c r="AIV9" s="223"/>
      <c r="AIW9" s="223"/>
      <c r="AIX9" s="223"/>
      <c r="AIY9" s="223"/>
      <c r="AIZ9" s="223"/>
      <c r="AJA9" s="223"/>
      <c r="AJB9" s="223"/>
      <c r="AJC9" s="223"/>
      <c r="AJD9" s="223"/>
      <c r="AJE9" s="223"/>
      <c r="AJF9" s="223"/>
      <c r="AJG9" s="223"/>
      <c r="AJH9" s="223"/>
      <c r="AJI9" s="223"/>
      <c r="AJJ9" s="223"/>
      <c r="AJK9" s="223"/>
      <c r="AJL9" s="223"/>
      <c r="AJM9" s="223"/>
      <c r="AJN9" s="223"/>
      <c r="AJO9" s="223"/>
      <c r="AJP9" s="223"/>
      <c r="AJQ9" s="223"/>
      <c r="AJR9" s="223"/>
      <c r="AJS9" s="223"/>
      <c r="AJT9" s="223"/>
      <c r="AJU9" s="223"/>
      <c r="AJV9" s="223"/>
      <c r="AJW9" s="223"/>
      <c r="AJX9" s="223"/>
      <c r="AJY9" s="223"/>
      <c r="AJZ9" s="223"/>
      <c r="AKA9" s="223"/>
      <c r="AKB9" s="223"/>
      <c r="AKC9" s="223"/>
      <c r="AKD9" s="223"/>
      <c r="AKE9" s="223"/>
      <c r="AKF9" s="223"/>
      <c r="AKG9" s="223"/>
      <c r="AKH9" s="223"/>
      <c r="AKI9" s="223"/>
      <c r="AKJ9" s="223"/>
      <c r="AKK9" s="223"/>
      <c r="AKL9" s="223"/>
      <c r="AKM9" s="223"/>
      <c r="AKN9" s="223"/>
      <c r="AKO9" s="223"/>
      <c r="AKP9" s="223"/>
      <c r="AKQ9" s="223"/>
      <c r="AKR9" s="223"/>
      <c r="AKS9" s="223"/>
      <c r="AKT9" s="223"/>
      <c r="AKU9" s="223"/>
      <c r="AKV9" s="223"/>
      <c r="AKW9" s="223"/>
      <c r="AKX9" s="223"/>
      <c r="AKY9" s="223"/>
      <c r="AKZ9" s="223"/>
      <c r="ALA9" s="223"/>
      <c r="ALB9" s="223"/>
      <c r="ALC9" s="223"/>
      <c r="ALD9" s="223"/>
      <c r="ALE9" s="223"/>
      <c r="ALF9" s="223"/>
      <c r="ALG9" s="223"/>
      <c r="ALH9" s="223"/>
      <c r="ALI9" s="223"/>
      <c r="ALJ9" s="223"/>
      <c r="ALK9" s="223"/>
      <c r="ALL9" s="223"/>
      <c r="ALM9" s="223"/>
      <c r="ALN9" s="223"/>
      <c r="ALO9" s="223"/>
      <c r="ALP9" s="223"/>
      <c r="ALQ9" s="223"/>
      <c r="ALR9" s="223"/>
      <c r="ALS9" s="223"/>
      <c r="ALT9" s="223"/>
      <c r="ALU9" s="223"/>
      <c r="ALV9" s="223"/>
      <c r="ALW9" s="223"/>
      <c r="ALX9" s="223"/>
      <c r="ALY9" s="223"/>
      <c r="ALZ9" s="223"/>
      <c r="AMA9" s="223"/>
      <c r="AMB9" s="223"/>
      <c r="AMC9" s="223"/>
      <c r="AMD9" s="223"/>
      <c r="AME9" s="223"/>
      <c r="AMF9" s="223"/>
      <c r="AMG9" s="223"/>
      <c r="AMH9" s="223"/>
      <c r="AMI9" s="223"/>
      <c r="AMJ9" s="223"/>
    </row>
    <row r="10" s="60" customFormat="1" ht="18" spans="1:1024">
      <c r="A10" s="237"/>
      <c r="B10" s="237"/>
      <c r="C10" s="237"/>
      <c r="D10" s="237"/>
      <c r="E10" s="238"/>
      <c r="F10" s="238"/>
      <c r="G10" s="238"/>
      <c r="H10" s="240" t="s">
        <v>57</v>
      </c>
      <c r="I10" s="293"/>
      <c r="J10" s="295"/>
      <c r="K10" s="288"/>
      <c r="L10" s="288"/>
      <c r="M10" s="285"/>
      <c r="N10" s="230"/>
      <c r="O10" s="230"/>
      <c r="P10" s="229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/>
      <c r="AJ10" s="229"/>
      <c r="AK10" s="229"/>
      <c r="AL10" s="223"/>
      <c r="AM10" s="223"/>
      <c r="AN10" s="223"/>
      <c r="AO10" s="223"/>
      <c r="AP10" s="223"/>
      <c r="AQ10" s="223"/>
      <c r="AR10" s="223"/>
      <c r="AS10" s="223"/>
      <c r="AT10" s="223"/>
      <c r="AU10" s="223"/>
      <c r="AV10" s="223"/>
      <c r="AW10" s="223"/>
      <c r="AX10" s="223"/>
      <c r="AY10" s="223"/>
      <c r="AZ10" s="223"/>
      <c r="BA10" s="223"/>
      <c r="BB10" s="223"/>
      <c r="BC10" s="223"/>
      <c r="BD10" s="223"/>
      <c r="BE10" s="223"/>
      <c r="BF10" s="223"/>
      <c r="BG10" s="223"/>
      <c r="BH10" s="223"/>
      <c r="BI10" s="223"/>
      <c r="BJ10" s="223"/>
      <c r="BK10" s="223"/>
      <c r="BL10" s="223"/>
      <c r="BM10" s="223"/>
      <c r="BN10" s="223"/>
      <c r="BO10" s="223"/>
      <c r="BP10" s="223"/>
      <c r="BQ10" s="223"/>
      <c r="BR10" s="223"/>
      <c r="BS10" s="223"/>
      <c r="BT10" s="223"/>
      <c r="BU10" s="223"/>
      <c r="BV10" s="223"/>
      <c r="BW10" s="223"/>
      <c r="BX10" s="223"/>
      <c r="BY10" s="223"/>
      <c r="BZ10" s="223"/>
      <c r="CA10" s="223"/>
      <c r="CB10" s="223"/>
      <c r="CC10" s="223"/>
      <c r="CD10" s="223"/>
      <c r="CE10" s="223"/>
      <c r="CF10" s="223"/>
      <c r="CG10" s="223"/>
      <c r="CH10" s="223"/>
      <c r="CI10" s="223"/>
      <c r="CJ10" s="223"/>
      <c r="CK10" s="223"/>
      <c r="CL10" s="223"/>
      <c r="CM10" s="223"/>
      <c r="CN10" s="223"/>
      <c r="CO10" s="223"/>
      <c r="CP10" s="223"/>
      <c r="CQ10" s="223"/>
      <c r="CR10" s="223"/>
      <c r="CS10" s="223"/>
      <c r="CT10" s="223"/>
      <c r="CU10" s="223"/>
      <c r="CV10" s="223"/>
      <c r="CW10" s="223"/>
      <c r="CX10" s="223"/>
      <c r="CY10" s="223"/>
      <c r="CZ10" s="223"/>
      <c r="DA10" s="223"/>
      <c r="DB10" s="223"/>
      <c r="DC10" s="223"/>
      <c r="DD10" s="223"/>
      <c r="DE10" s="223"/>
      <c r="DF10" s="223"/>
      <c r="DG10" s="223"/>
      <c r="DH10" s="223"/>
      <c r="DI10" s="223"/>
      <c r="DJ10" s="223"/>
      <c r="DK10" s="223"/>
      <c r="DL10" s="223"/>
      <c r="DM10" s="223"/>
      <c r="DN10" s="223"/>
      <c r="DO10" s="223"/>
      <c r="DP10" s="223"/>
      <c r="DQ10" s="223"/>
      <c r="DR10" s="223"/>
      <c r="DS10" s="223"/>
      <c r="DT10" s="223"/>
      <c r="DU10" s="223"/>
      <c r="DV10" s="223"/>
      <c r="DW10" s="223"/>
      <c r="DX10" s="223"/>
      <c r="DY10" s="223"/>
      <c r="DZ10" s="223"/>
      <c r="EA10" s="223"/>
      <c r="EB10" s="223"/>
      <c r="EC10" s="223"/>
      <c r="ED10" s="223"/>
      <c r="EE10" s="223"/>
      <c r="EF10" s="223"/>
      <c r="EG10" s="223"/>
      <c r="EH10" s="223"/>
      <c r="EI10" s="223"/>
      <c r="EJ10" s="223"/>
      <c r="EK10" s="223"/>
      <c r="EL10" s="223"/>
      <c r="EM10" s="223"/>
      <c r="EN10" s="223"/>
      <c r="EO10" s="223"/>
      <c r="EP10" s="223"/>
      <c r="EQ10" s="223"/>
      <c r="ER10" s="223"/>
      <c r="ES10" s="223"/>
      <c r="ET10" s="223"/>
      <c r="EU10" s="223"/>
      <c r="EV10" s="223"/>
      <c r="EW10" s="223"/>
      <c r="EX10" s="223"/>
      <c r="EY10" s="223"/>
      <c r="EZ10" s="223"/>
      <c r="FA10" s="223"/>
      <c r="FB10" s="223"/>
      <c r="FC10" s="223"/>
      <c r="FD10" s="223"/>
      <c r="FE10" s="223"/>
      <c r="FF10" s="223"/>
      <c r="FG10" s="223"/>
      <c r="FH10" s="223"/>
      <c r="FI10" s="223"/>
      <c r="FJ10" s="223"/>
      <c r="FK10" s="223"/>
      <c r="FL10" s="223"/>
      <c r="FM10" s="223"/>
      <c r="FN10" s="223"/>
      <c r="FO10" s="223"/>
      <c r="FP10" s="223"/>
      <c r="FQ10" s="223"/>
      <c r="FR10" s="223"/>
      <c r="FS10" s="223"/>
      <c r="FT10" s="223"/>
      <c r="FU10" s="223"/>
      <c r="FV10" s="223"/>
      <c r="FW10" s="223"/>
      <c r="FX10" s="223"/>
      <c r="FY10" s="223"/>
      <c r="FZ10" s="223"/>
      <c r="GA10" s="223"/>
      <c r="GB10" s="223"/>
      <c r="GC10" s="223"/>
      <c r="GD10" s="223"/>
      <c r="GE10" s="223"/>
      <c r="GF10" s="223"/>
      <c r="GG10" s="223"/>
      <c r="GH10" s="223"/>
      <c r="GI10" s="223"/>
      <c r="GJ10" s="223"/>
      <c r="GK10" s="223"/>
      <c r="GL10" s="223"/>
      <c r="GM10" s="223"/>
      <c r="GN10" s="223"/>
      <c r="GO10" s="223"/>
      <c r="GP10" s="223"/>
      <c r="GQ10" s="223"/>
      <c r="GR10" s="223"/>
      <c r="GS10" s="223"/>
      <c r="GT10" s="223"/>
      <c r="GU10" s="223"/>
      <c r="GV10" s="223"/>
      <c r="GW10" s="223"/>
      <c r="GX10" s="223"/>
      <c r="GY10" s="223"/>
      <c r="GZ10" s="223"/>
      <c r="HA10" s="223"/>
      <c r="HB10" s="223"/>
      <c r="HC10" s="223"/>
      <c r="HD10" s="223"/>
      <c r="HE10" s="223"/>
      <c r="HF10" s="223"/>
      <c r="HG10" s="223"/>
      <c r="HH10" s="223"/>
      <c r="HI10" s="223"/>
      <c r="HJ10" s="223"/>
      <c r="HK10" s="223"/>
      <c r="HL10" s="223"/>
      <c r="HM10" s="223"/>
      <c r="HN10" s="223"/>
      <c r="HO10" s="223"/>
      <c r="HP10" s="223"/>
      <c r="HQ10" s="223"/>
      <c r="HR10" s="223"/>
      <c r="HS10" s="223"/>
      <c r="HT10" s="223"/>
      <c r="HU10" s="223"/>
      <c r="HV10" s="223"/>
      <c r="HW10" s="223"/>
      <c r="HX10" s="223"/>
      <c r="HY10" s="223"/>
      <c r="HZ10" s="223"/>
      <c r="IA10" s="223"/>
      <c r="IB10" s="223"/>
      <c r="IC10" s="223"/>
      <c r="ID10" s="223"/>
      <c r="IE10" s="223"/>
      <c r="IF10" s="223"/>
      <c r="IG10" s="223"/>
      <c r="IH10" s="223"/>
      <c r="II10" s="223"/>
      <c r="IJ10" s="223"/>
      <c r="IK10" s="223"/>
      <c r="IL10" s="223"/>
      <c r="IM10" s="223"/>
      <c r="IN10" s="223"/>
      <c r="IO10" s="223"/>
      <c r="IP10" s="223"/>
      <c r="IQ10" s="223"/>
      <c r="IR10" s="223"/>
      <c r="IS10" s="223"/>
      <c r="IT10" s="223"/>
      <c r="IU10" s="223"/>
      <c r="IV10" s="223"/>
      <c r="IW10" s="223"/>
      <c r="IX10" s="223"/>
      <c r="IY10" s="223"/>
      <c r="IZ10" s="223"/>
      <c r="JA10" s="223"/>
      <c r="JB10" s="223"/>
      <c r="JC10" s="223"/>
      <c r="JD10" s="223"/>
      <c r="JE10" s="223"/>
      <c r="JF10" s="223"/>
      <c r="JG10" s="223"/>
      <c r="JH10" s="223"/>
      <c r="JI10" s="223"/>
      <c r="JJ10" s="223"/>
      <c r="JK10" s="223"/>
      <c r="JL10" s="223"/>
      <c r="JM10" s="223"/>
      <c r="JN10" s="223"/>
      <c r="JO10" s="223"/>
      <c r="JP10" s="223"/>
      <c r="JQ10" s="223"/>
      <c r="JR10" s="223"/>
      <c r="JS10" s="223"/>
      <c r="JT10" s="223"/>
      <c r="JU10" s="223"/>
      <c r="JV10" s="223"/>
      <c r="JW10" s="223"/>
      <c r="JX10" s="223"/>
      <c r="JY10" s="223"/>
      <c r="JZ10" s="223"/>
      <c r="KA10" s="223"/>
      <c r="KB10" s="223"/>
      <c r="KC10" s="223"/>
      <c r="KD10" s="223"/>
      <c r="KE10" s="223"/>
      <c r="KF10" s="223"/>
      <c r="KG10" s="223"/>
      <c r="KH10" s="223"/>
      <c r="KI10" s="223"/>
      <c r="KJ10" s="223"/>
      <c r="KK10" s="223"/>
      <c r="KL10" s="223"/>
      <c r="KM10" s="223"/>
      <c r="KN10" s="223"/>
      <c r="KO10" s="223"/>
      <c r="KP10" s="223"/>
      <c r="KQ10" s="223"/>
      <c r="KR10" s="223"/>
      <c r="KS10" s="223"/>
      <c r="KT10" s="223"/>
      <c r="KU10" s="223"/>
      <c r="KV10" s="223"/>
      <c r="KW10" s="223"/>
      <c r="KX10" s="223"/>
      <c r="KY10" s="223"/>
      <c r="KZ10" s="223"/>
      <c r="LA10" s="223"/>
      <c r="LB10" s="223"/>
      <c r="LC10" s="223"/>
      <c r="LD10" s="223"/>
      <c r="LE10" s="223"/>
      <c r="LF10" s="223"/>
      <c r="LG10" s="223"/>
      <c r="LH10" s="223"/>
      <c r="LI10" s="223"/>
      <c r="LJ10" s="223"/>
      <c r="LK10" s="223"/>
      <c r="LL10" s="223"/>
      <c r="LM10" s="223"/>
      <c r="LN10" s="223"/>
      <c r="LO10" s="223"/>
      <c r="LP10" s="223"/>
      <c r="LQ10" s="223"/>
      <c r="LR10" s="223"/>
      <c r="LS10" s="223"/>
      <c r="LT10" s="223"/>
      <c r="LU10" s="223"/>
      <c r="LV10" s="223"/>
      <c r="LW10" s="223"/>
      <c r="LX10" s="223"/>
      <c r="LY10" s="223"/>
      <c r="LZ10" s="223"/>
      <c r="MA10" s="223"/>
      <c r="MB10" s="223"/>
      <c r="MC10" s="223"/>
      <c r="MD10" s="223"/>
      <c r="ME10" s="223"/>
      <c r="MF10" s="223"/>
      <c r="MG10" s="223"/>
      <c r="MH10" s="223"/>
      <c r="MI10" s="223"/>
      <c r="MJ10" s="223"/>
      <c r="MK10" s="223"/>
      <c r="ML10" s="223"/>
      <c r="MM10" s="223"/>
      <c r="MN10" s="223"/>
      <c r="MO10" s="223"/>
      <c r="MP10" s="223"/>
      <c r="MQ10" s="223"/>
      <c r="MR10" s="223"/>
      <c r="MS10" s="223"/>
      <c r="MT10" s="223"/>
      <c r="MU10" s="223"/>
      <c r="MV10" s="223"/>
      <c r="MW10" s="223"/>
      <c r="MX10" s="223"/>
      <c r="MY10" s="223"/>
      <c r="MZ10" s="223"/>
      <c r="NA10" s="223"/>
      <c r="NB10" s="223"/>
      <c r="NC10" s="223"/>
      <c r="ND10" s="223"/>
      <c r="NE10" s="223"/>
      <c r="NF10" s="223"/>
      <c r="NG10" s="223"/>
      <c r="NH10" s="223"/>
      <c r="NI10" s="223"/>
      <c r="NJ10" s="223"/>
      <c r="NK10" s="223"/>
      <c r="NL10" s="223"/>
      <c r="NM10" s="223"/>
      <c r="NN10" s="223"/>
      <c r="NO10" s="223"/>
      <c r="NP10" s="223"/>
      <c r="NQ10" s="223"/>
      <c r="NR10" s="223"/>
      <c r="NS10" s="223"/>
      <c r="NT10" s="223"/>
      <c r="NU10" s="223"/>
      <c r="NV10" s="223"/>
      <c r="NW10" s="223"/>
      <c r="NX10" s="223"/>
      <c r="NY10" s="223"/>
      <c r="NZ10" s="223"/>
      <c r="OA10" s="223"/>
      <c r="OB10" s="223"/>
      <c r="OC10" s="223"/>
      <c r="OD10" s="223"/>
      <c r="OE10" s="223"/>
      <c r="OF10" s="223"/>
      <c r="OG10" s="223"/>
      <c r="OH10" s="223"/>
      <c r="OI10" s="223"/>
      <c r="OJ10" s="223"/>
      <c r="OK10" s="223"/>
      <c r="OL10" s="223"/>
      <c r="OM10" s="223"/>
      <c r="ON10" s="223"/>
      <c r="OO10" s="223"/>
      <c r="OP10" s="223"/>
      <c r="OQ10" s="223"/>
      <c r="OR10" s="223"/>
      <c r="OS10" s="223"/>
      <c r="OT10" s="223"/>
      <c r="OU10" s="223"/>
      <c r="OV10" s="223"/>
      <c r="OW10" s="223"/>
      <c r="OX10" s="223"/>
      <c r="OY10" s="223"/>
      <c r="OZ10" s="223"/>
      <c r="PA10" s="223"/>
      <c r="PB10" s="223"/>
      <c r="PC10" s="223"/>
      <c r="PD10" s="223"/>
      <c r="PE10" s="223"/>
      <c r="PF10" s="223"/>
      <c r="PG10" s="223"/>
      <c r="PH10" s="223"/>
      <c r="PI10" s="223"/>
      <c r="PJ10" s="223"/>
      <c r="PK10" s="223"/>
      <c r="PL10" s="223"/>
      <c r="PM10" s="223"/>
      <c r="PN10" s="223"/>
      <c r="PO10" s="223"/>
      <c r="PP10" s="223"/>
      <c r="PQ10" s="223"/>
      <c r="PR10" s="223"/>
      <c r="PS10" s="223"/>
      <c r="PT10" s="223"/>
      <c r="PU10" s="223"/>
      <c r="PV10" s="223"/>
      <c r="PW10" s="223"/>
      <c r="PX10" s="223"/>
      <c r="PY10" s="223"/>
      <c r="PZ10" s="223"/>
      <c r="QA10" s="223"/>
      <c r="QB10" s="223"/>
      <c r="QC10" s="223"/>
      <c r="QD10" s="223"/>
      <c r="QE10" s="223"/>
      <c r="QF10" s="223"/>
      <c r="QG10" s="223"/>
      <c r="QH10" s="223"/>
      <c r="QI10" s="223"/>
      <c r="QJ10" s="223"/>
      <c r="QK10" s="223"/>
      <c r="QL10" s="223"/>
      <c r="QM10" s="223"/>
      <c r="QN10" s="223"/>
      <c r="QO10" s="223"/>
      <c r="QP10" s="223"/>
      <c r="QQ10" s="223"/>
      <c r="QR10" s="223"/>
      <c r="QS10" s="223"/>
      <c r="QT10" s="223"/>
      <c r="QU10" s="223"/>
      <c r="QV10" s="223"/>
      <c r="QW10" s="223"/>
      <c r="QX10" s="223"/>
      <c r="QY10" s="223"/>
      <c r="QZ10" s="223"/>
      <c r="RA10" s="223"/>
      <c r="RB10" s="223"/>
      <c r="RC10" s="223"/>
      <c r="RD10" s="223"/>
      <c r="RE10" s="223"/>
      <c r="RF10" s="223"/>
      <c r="RG10" s="223"/>
      <c r="RH10" s="223"/>
      <c r="RI10" s="223"/>
      <c r="RJ10" s="223"/>
      <c r="RK10" s="223"/>
      <c r="RL10" s="223"/>
      <c r="RM10" s="223"/>
      <c r="RN10" s="223"/>
      <c r="RO10" s="223"/>
      <c r="RP10" s="223"/>
      <c r="RQ10" s="223"/>
      <c r="RR10" s="223"/>
      <c r="RS10" s="223"/>
      <c r="RT10" s="223"/>
      <c r="RU10" s="223"/>
      <c r="RV10" s="223"/>
      <c r="RW10" s="223"/>
      <c r="RX10" s="223"/>
      <c r="RY10" s="223"/>
      <c r="RZ10" s="223"/>
      <c r="SA10" s="223"/>
      <c r="SB10" s="223"/>
      <c r="SC10" s="223"/>
      <c r="SD10" s="223"/>
      <c r="SE10" s="223"/>
      <c r="SF10" s="223"/>
      <c r="SG10" s="223"/>
      <c r="SH10" s="223"/>
      <c r="SI10" s="223"/>
      <c r="SJ10" s="223"/>
      <c r="SK10" s="223"/>
      <c r="SL10" s="223"/>
      <c r="SM10" s="223"/>
      <c r="SN10" s="223"/>
      <c r="SO10" s="223"/>
      <c r="SP10" s="223"/>
      <c r="SQ10" s="223"/>
      <c r="SR10" s="223"/>
      <c r="SS10" s="223"/>
      <c r="ST10" s="223"/>
      <c r="SU10" s="223"/>
      <c r="SV10" s="223"/>
      <c r="SW10" s="223"/>
      <c r="SX10" s="223"/>
      <c r="SY10" s="223"/>
      <c r="SZ10" s="223"/>
      <c r="TA10" s="223"/>
      <c r="TB10" s="223"/>
      <c r="TC10" s="223"/>
      <c r="TD10" s="223"/>
      <c r="TE10" s="223"/>
      <c r="TF10" s="223"/>
      <c r="TG10" s="223"/>
      <c r="TH10" s="223"/>
      <c r="TI10" s="223"/>
      <c r="TJ10" s="223"/>
      <c r="TK10" s="223"/>
      <c r="TL10" s="223"/>
      <c r="TM10" s="223"/>
      <c r="TN10" s="223"/>
      <c r="TO10" s="223"/>
      <c r="TP10" s="223"/>
      <c r="TQ10" s="223"/>
      <c r="TR10" s="223"/>
      <c r="TS10" s="223"/>
      <c r="TT10" s="223"/>
      <c r="TU10" s="223"/>
      <c r="TV10" s="223"/>
      <c r="TW10" s="223"/>
      <c r="TX10" s="223"/>
      <c r="TY10" s="223"/>
      <c r="TZ10" s="223"/>
      <c r="UA10" s="223"/>
      <c r="UB10" s="223"/>
      <c r="UC10" s="223"/>
      <c r="UD10" s="223"/>
      <c r="UE10" s="223"/>
      <c r="UF10" s="223"/>
      <c r="UG10" s="223"/>
      <c r="UH10" s="223"/>
      <c r="UI10" s="223"/>
      <c r="UJ10" s="223"/>
      <c r="UK10" s="223"/>
      <c r="UL10" s="223"/>
      <c r="UM10" s="223"/>
      <c r="UN10" s="223"/>
      <c r="UO10" s="223"/>
      <c r="UP10" s="223"/>
      <c r="UQ10" s="223"/>
      <c r="UR10" s="223"/>
      <c r="US10" s="223"/>
      <c r="UT10" s="223"/>
      <c r="UU10" s="223"/>
      <c r="UV10" s="223"/>
      <c r="UW10" s="223"/>
      <c r="UX10" s="223"/>
      <c r="UY10" s="223"/>
      <c r="UZ10" s="223"/>
      <c r="VA10" s="223"/>
      <c r="VB10" s="223"/>
      <c r="VC10" s="223"/>
      <c r="VD10" s="223"/>
      <c r="VE10" s="223"/>
      <c r="VF10" s="223"/>
      <c r="VG10" s="223"/>
      <c r="VH10" s="223"/>
      <c r="VI10" s="223"/>
      <c r="VJ10" s="223"/>
      <c r="VK10" s="223"/>
      <c r="VL10" s="223"/>
      <c r="VM10" s="223"/>
      <c r="VN10" s="223"/>
      <c r="VO10" s="223"/>
      <c r="VP10" s="223"/>
      <c r="VQ10" s="223"/>
      <c r="VR10" s="223"/>
      <c r="VS10" s="223"/>
      <c r="VT10" s="223"/>
      <c r="VU10" s="223"/>
      <c r="VV10" s="223"/>
      <c r="VW10" s="223"/>
      <c r="VX10" s="223"/>
      <c r="VY10" s="223"/>
      <c r="VZ10" s="223"/>
      <c r="WA10" s="223"/>
      <c r="WB10" s="223"/>
      <c r="WC10" s="223"/>
      <c r="WD10" s="223"/>
      <c r="WE10" s="223"/>
      <c r="WF10" s="223"/>
      <c r="WG10" s="223"/>
      <c r="WH10" s="223"/>
      <c r="WI10" s="223"/>
      <c r="WJ10" s="223"/>
      <c r="WK10" s="223"/>
      <c r="WL10" s="223"/>
      <c r="WM10" s="223"/>
      <c r="WN10" s="223"/>
      <c r="WO10" s="223"/>
      <c r="WP10" s="223"/>
      <c r="WQ10" s="223"/>
      <c r="WR10" s="223"/>
      <c r="WS10" s="223"/>
      <c r="WT10" s="223"/>
      <c r="WU10" s="223"/>
      <c r="WV10" s="223"/>
      <c r="WW10" s="223"/>
      <c r="WX10" s="223"/>
      <c r="WY10" s="223"/>
      <c r="WZ10" s="223"/>
      <c r="XA10" s="223"/>
      <c r="XB10" s="223"/>
      <c r="XC10" s="223"/>
      <c r="XD10" s="223"/>
      <c r="XE10" s="223"/>
      <c r="XF10" s="223"/>
      <c r="XG10" s="223"/>
      <c r="XH10" s="223"/>
      <c r="XI10" s="223"/>
      <c r="XJ10" s="223"/>
      <c r="XK10" s="223"/>
      <c r="XL10" s="223"/>
      <c r="XM10" s="223"/>
      <c r="XN10" s="223"/>
      <c r="XO10" s="223"/>
      <c r="XP10" s="223"/>
      <c r="XQ10" s="223"/>
      <c r="XR10" s="223"/>
      <c r="XS10" s="223"/>
      <c r="XT10" s="223"/>
      <c r="XU10" s="223"/>
      <c r="XV10" s="223"/>
      <c r="XW10" s="223"/>
      <c r="XX10" s="223"/>
      <c r="XY10" s="223"/>
      <c r="XZ10" s="223"/>
      <c r="YA10" s="223"/>
      <c r="YB10" s="223"/>
      <c r="YC10" s="223"/>
      <c r="YD10" s="223"/>
      <c r="YE10" s="223"/>
      <c r="YF10" s="223"/>
      <c r="YG10" s="223"/>
      <c r="YH10" s="223"/>
      <c r="YI10" s="223"/>
      <c r="YJ10" s="223"/>
      <c r="YK10" s="223"/>
      <c r="YL10" s="223"/>
      <c r="YM10" s="223"/>
      <c r="YN10" s="223"/>
      <c r="YO10" s="223"/>
      <c r="YP10" s="223"/>
      <c r="YQ10" s="223"/>
      <c r="YR10" s="223"/>
      <c r="YS10" s="223"/>
      <c r="YT10" s="223"/>
      <c r="YU10" s="223"/>
      <c r="YV10" s="223"/>
      <c r="YW10" s="223"/>
      <c r="YX10" s="223"/>
      <c r="YY10" s="223"/>
      <c r="YZ10" s="223"/>
      <c r="ZA10" s="223"/>
      <c r="ZB10" s="223"/>
      <c r="ZC10" s="223"/>
      <c r="ZD10" s="223"/>
      <c r="ZE10" s="223"/>
      <c r="ZF10" s="223"/>
      <c r="ZG10" s="223"/>
      <c r="ZH10" s="223"/>
      <c r="ZI10" s="223"/>
      <c r="ZJ10" s="223"/>
      <c r="ZK10" s="223"/>
      <c r="ZL10" s="223"/>
      <c r="ZM10" s="223"/>
      <c r="ZN10" s="223"/>
      <c r="ZO10" s="223"/>
      <c r="ZP10" s="223"/>
      <c r="ZQ10" s="223"/>
      <c r="ZR10" s="223"/>
      <c r="ZS10" s="223"/>
      <c r="ZT10" s="223"/>
      <c r="ZU10" s="223"/>
      <c r="ZV10" s="223"/>
      <c r="ZW10" s="223"/>
      <c r="ZX10" s="223"/>
      <c r="ZY10" s="223"/>
      <c r="ZZ10" s="223"/>
      <c r="AAA10" s="223"/>
      <c r="AAB10" s="223"/>
      <c r="AAC10" s="223"/>
      <c r="AAD10" s="223"/>
      <c r="AAE10" s="223"/>
      <c r="AAF10" s="223"/>
      <c r="AAG10" s="223"/>
      <c r="AAH10" s="223"/>
      <c r="AAI10" s="223"/>
      <c r="AAJ10" s="223"/>
      <c r="AAK10" s="223"/>
      <c r="AAL10" s="223"/>
      <c r="AAM10" s="223"/>
      <c r="AAN10" s="223"/>
      <c r="AAO10" s="223"/>
      <c r="AAP10" s="223"/>
      <c r="AAQ10" s="223"/>
      <c r="AAR10" s="223"/>
      <c r="AAS10" s="223"/>
      <c r="AAT10" s="223"/>
      <c r="AAU10" s="223"/>
      <c r="AAV10" s="223"/>
      <c r="AAW10" s="223"/>
      <c r="AAX10" s="223"/>
      <c r="AAY10" s="223"/>
      <c r="AAZ10" s="223"/>
      <c r="ABA10" s="223"/>
      <c r="ABB10" s="223"/>
      <c r="ABC10" s="223"/>
      <c r="ABD10" s="223"/>
      <c r="ABE10" s="223"/>
      <c r="ABF10" s="223"/>
      <c r="ABG10" s="223"/>
      <c r="ABH10" s="223"/>
      <c r="ABI10" s="223"/>
      <c r="ABJ10" s="223"/>
      <c r="ABK10" s="223"/>
      <c r="ABL10" s="223"/>
      <c r="ABM10" s="223"/>
      <c r="ABN10" s="223"/>
      <c r="ABO10" s="223"/>
      <c r="ABP10" s="223"/>
      <c r="ABQ10" s="223"/>
      <c r="ABR10" s="223"/>
      <c r="ABS10" s="223"/>
      <c r="ABT10" s="223"/>
      <c r="ABU10" s="223"/>
      <c r="ABV10" s="223"/>
      <c r="ABW10" s="223"/>
      <c r="ABX10" s="223"/>
      <c r="ABY10" s="223"/>
      <c r="ABZ10" s="223"/>
      <c r="ACA10" s="223"/>
      <c r="ACB10" s="223"/>
      <c r="ACC10" s="223"/>
      <c r="ACD10" s="223"/>
      <c r="ACE10" s="223"/>
      <c r="ACF10" s="223"/>
      <c r="ACG10" s="223"/>
      <c r="ACH10" s="223"/>
      <c r="ACI10" s="223"/>
      <c r="ACJ10" s="223"/>
      <c r="ACK10" s="223"/>
      <c r="ACL10" s="223"/>
      <c r="ACM10" s="223"/>
      <c r="ACN10" s="223"/>
      <c r="ACO10" s="223"/>
      <c r="ACP10" s="223"/>
      <c r="ACQ10" s="223"/>
      <c r="ACR10" s="223"/>
      <c r="ACS10" s="223"/>
      <c r="ACT10" s="223"/>
      <c r="ACU10" s="223"/>
      <c r="ACV10" s="223"/>
      <c r="ACW10" s="223"/>
      <c r="ACX10" s="223"/>
      <c r="ACY10" s="223"/>
      <c r="ACZ10" s="223"/>
      <c r="ADA10" s="223"/>
      <c r="ADB10" s="223"/>
      <c r="ADC10" s="223"/>
      <c r="ADD10" s="223"/>
      <c r="ADE10" s="223"/>
      <c r="ADF10" s="223"/>
      <c r="ADG10" s="223"/>
      <c r="ADH10" s="223"/>
      <c r="ADI10" s="223"/>
      <c r="ADJ10" s="223"/>
      <c r="ADK10" s="223"/>
      <c r="ADL10" s="223"/>
      <c r="ADM10" s="223"/>
      <c r="ADN10" s="223"/>
      <c r="ADO10" s="223"/>
      <c r="ADP10" s="223"/>
      <c r="ADQ10" s="223"/>
      <c r="ADR10" s="223"/>
      <c r="ADS10" s="223"/>
      <c r="ADT10" s="223"/>
      <c r="ADU10" s="223"/>
      <c r="ADV10" s="223"/>
      <c r="ADW10" s="223"/>
      <c r="ADX10" s="223"/>
      <c r="ADY10" s="223"/>
      <c r="ADZ10" s="223"/>
      <c r="AEA10" s="223"/>
      <c r="AEB10" s="223"/>
      <c r="AEC10" s="223"/>
      <c r="AED10" s="223"/>
      <c r="AEE10" s="223"/>
      <c r="AEF10" s="223"/>
      <c r="AEG10" s="223"/>
      <c r="AEH10" s="223"/>
      <c r="AEI10" s="223"/>
      <c r="AEJ10" s="223"/>
      <c r="AEK10" s="223"/>
      <c r="AEL10" s="223"/>
      <c r="AEM10" s="223"/>
      <c r="AEN10" s="223"/>
      <c r="AEO10" s="223"/>
      <c r="AEP10" s="223"/>
      <c r="AEQ10" s="223"/>
      <c r="AER10" s="223"/>
      <c r="AES10" s="223"/>
      <c r="AET10" s="223"/>
      <c r="AEU10" s="223"/>
      <c r="AEV10" s="223"/>
      <c r="AEW10" s="223"/>
      <c r="AEX10" s="223"/>
      <c r="AEY10" s="223"/>
      <c r="AEZ10" s="223"/>
      <c r="AFA10" s="223"/>
      <c r="AFB10" s="223"/>
      <c r="AFC10" s="223"/>
      <c r="AFD10" s="223"/>
      <c r="AFE10" s="223"/>
      <c r="AFF10" s="223"/>
      <c r="AFG10" s="223"/>
      <c r="AFH10" s="223"/>
      <c r="AFI10" s="223"/>
      <c r="AFJ10" s="223"/>
      <c r="AFK10" s="223"/>
      <c r="AFL10" s="223"/>
      <c r="AFM10" s="223"/>
      <c r="AFN10" s="223"/>
      <c r="AFO10" s="223"/>
      <c r="AFP10" s="223"/>
      <c r="AFQ10" s="223"/>
      <c r="AFR10" s="223"/>
      <c r="AFS10" s="223"/>
      <c r="AFT10" s="223"/>
      <c r="AFU10" s="223"/>
      <c r="AFV10" s="223"/>
      <c r="AFW10" s="223"/>
      <c r="AFX10" s="223"/>
      <c r="AFY10" s="223"/>
      <c r="AFZ10" s="223"/>
      <c r="AGA10" s="223"/>
      <c r="AGB10" s="223"/>
      <c r="AGC10" s="223"/>
      <c r="AGD10" s="223"/>
      <c r="AGE10" s="223"/>
      <c r="AGF10" s="223"/>
      <c r="AGG10" s="223"/>
      <c r="AGH10" s="223"/>
      <c r="AGI10" s="223"/>
      <c r="AGJ10" s="223"/>
      <c r="AGK10" s="223"/>
      <c r="AGL10" s="223"/>
      <c r="AGM10" s="223"/>
      <c r="AGN10" s="223"/>
      <c r="AGO10" s="223"/>
      <c r="AGP10" s="223"/>
      <c r="AGQ10" s="223"/>
      <c r="AGR10" s="223"/>
      <c r="AGS10" s="223"/>
      <c r="AGT10" s="223"/>
      <c r="AGU10" s="223"/>
      <c r="AGV10" s="223"/>
      <c r="AGW10" s="223"/>
      <c r="AGX10" s="223"/>
      <c r="AGY10" s="223"/>
      <c r="AGZ10" s="223"/>
      <c r="AHA10" s="223"/>
      <c r="AHB10" s="223"/>
      <c r="AHC10" s="223"/>
      <c r="AHD10" s="223"/>
      <c r="AHE10" s="223"/>
      <c r="AHF10" s="223"/>
      <c r="AHG10" s="223"/>
      <c r="AHH10" s="223"/>
      <c r="AHI10" s="223"/>
      <c r="AHJ10" s="223"/>
      <c r="AHK10" s="223"/>
      <c r="AHL10" s="223"/>
      <c r="AHM10" s="223"/>
      <c r="AHN10" s="223"/>
      <c r="AHO10" s="223"/>
      <c r="AHP10" s="223"/>
      <c r="AHQ10" s="223"/>
      <c r="AHR10" s="223"/>
      <c r="AHS10" s="223"/>
      <c r="AHT10" s="223"/>
      <c r="AHU10" s="223"/>
      <c r="AHV10" s="223"/>
      <c r="AHW10" s="223"/>
      <c r="AHX10" s="223"/>
      <c r="AHY10" s="223"/>
      <c r="AHZ10" s="223"/>
      <c r="AIA10" s="223"/>
      <c r="AIB10" s="223"/>
      <c r="AIC10" s="223"/>
      <c r="AID10" s="223"/>
      <c r="AIE10" s="223"/>
      <c r="AIF10" s="223"/>
      <c r="AIG10" s="223"/>
      <c r="AIH10" s="223"/>
      <c r="AII10" s="223"/>
      <c r="AIJ10" s="223"/>
      <c r="AIK10" s="223"/>
      <c r="AIL10" s="223"/>
      <c r="AIM10" s="223"/>
      <c r="AIN10" s="223"/>
      <c r="AIO10" s="223"/>
      <c r="AIP10" s="223"/>
      <c r="AIQ10" s="223"/>
      <c r="AIR10" s="223"/>
      <c r="AIS10" s="223"/>
      <c r="AIT10" s="223"/>
      <c r="AIU10" s="223"/>
      <c r="AIV10" s="223"/>
      <c r="AIW10" s="223"/>
      <c r="AIX10" s="223"/>
      <c r="AIY10" s="223"/>
      <c r="AIZ10" s="223"/>
      <c r="AJA10" s="223"/>
      <c r="AJB10" s="223"/>
      <c r="AJC10" s="223"/>
      <c r="AJD10" s="223"/>
      <c r="AJE10" s="223"/>
      <c r="AJF10" s="223"/>
      <c r="AJG10" s="223"/>
      <c r="AJH10" s="223"/>
      <c r="AJI10" s="223"/>
      <c r="AJJ10" s="223"/>
      <c r="AJK10" s="223"/>
      <c r="AJL10" s="223"/>
      <c r="AJM10" s="223"/>
      <c r="AJN10" s="223"/>
      <c r="AJO10" s="223"/>
      <c r="AJP10" s="223"/>
      <c r="AJQ10" s="223"/>
      <c r="AJR10" s="223"/>
      <c r="AJS10" s="223"/>
      <c r="AJT10" s="223"/>
      <c r="AJU10" s="223"/>
      <c r="AJV10" s="223"/>
      <c r="AJW10" s="223"/>
      <c r="AJX10" s="223"/>
      <c r="AJY10" s="223"/>
      <c r="AJZ10" s="223"/>
      <c r="AKA10" s="223"/>
      <c r="AKB10" s="223"/>
      <c r="AKC10" s="223"/>
      <c r="AKD10" s="223"/>
      <c r="AKE10" s="223"/>
      <c r="AKF10" s="223"/>
      <c r="AKG10" s="223"/>
      <c r="AKH10" s="223"/>
      <c r="AKI10" s="223"/>
      <c r="AKJ10" s="223"/>
      <c r="AKK10" s="223"/>
      <c r="AKL10" s="223"/>
      <c r="AKM10" s="223"/>
      <c r="AKN10" s="223"/>
      <c r="AKO10" s="223"/>
      <c r="AKP10" s="223"/>
      <c r="AKQ10" s="223"/>
      <c r="AKR10" s="223"/>
      <c r="AKS10" s="223"/>
      <c r="AKT10" s="223"/>
      <c r="AKU10" s="223"/>
      <c r="AKV10" s="223"/>
      <c r="AKW10" s="223"/>
      <c r="AKX10" s="223"/>
      <c r="AKY10" s="223"/>
      <c r="AKZ10" s="223"/>
      <c r="ALA10" s="223"/>
      <c r="ALB10" s="223"/>
      <c r="ALC10" s="223"/>
      <c r="ALD10" s="223"/>
      <c r="ALE10" s="223"/>
      <c r="ALF10" s="223"/>
      <c r="ALG10" s="223"/>
      <c r="ALH10" s="223"/>
      <c r="ALI10" s="223"/>
      <c r="ALJ10" s="223"/>
      <c r="ALK10" s="223"/>
      <c r="ALL10" s="223"/>
      <c r="ALM10" s="223"/>
      <c r="ALN10" s="223"/>
      <c r="ALO10" s="223"/>
      <c r="ALP10" s="223"/>
      <c r="ALQ10" s="223"/>
      <c r="ALR10" s="223"/>
      <c r="ALS10" s="223"/>
      <c r="ALT10" s="223"/>
      <c r="ALU10" s="223"/>
      <c r="ALV10" s="223"/>
      <c r="ALW10" s="223"/>
      <c r="ALX10" s="223"/>
      <c r="ALY10" s="223"/>
      <c r="ALZ10" s="223"/>
      <c r="AMA10" s="223"/>
      <c r="AMB10" s="223"/>
      <c r="AMC10" s="223"/>
      <c r="AMD10" s="223"/>
      <c r="AME10" s="223"/>
      <c r="AMF10" s="223"/>
      <c r="AMG10" s="223"/>
      <c r="AMH10" s="223"/>
      <c r="AMI10" s="223"/>
      <c r="AMJ10" s="223"/>
    </row>
    <row r="11" ht="18" spans="1:13">
      <c r="A11" s="241" t="s">
        <v>58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87"/>
      <c r="L11" s="287"/>
      <c r="M11" s="285"/>
    </row>
    <row r="12" ht="18" spans="1:13">
      <c r="A12" s="241"/>
      <c r="B12" s="241"/>
      <c r="C12" s="241"/>
      <c r="D12" s="241"/>
      <c r="E12" s="241"/>
      <c r="F12" s="241"/>
      <c r="G12" s="241"/>
      <c r="H12" s="241"/>
      <c r="I12" s="241"/>
      <c r="J12" s="241"/>
      <c r="K12" s="287"/>
      <c r="L12" s="287"/>
      <c r="M12" s="285"/>
    </row>
    <row r="13" s="219" customFormat="1" ht="54" spans="1:37">
      <c r="A13" s="242" t="s">
        <v>59</v>
      </c>
      <c r="B13" s="242" t="s">
        <v>60</v>
      </c>
      <c r="C13" s="242" t="s">
        <v>61</v>
      </c>
      <c r="D13" s="242" t="s">
        <v>62</v>
      </c>
      <c r="E13" s="242" t="s">
        <v>63</v>
      </c>
      <c r="F13" s="243" t="s">
        <v>64</v>
      </c>
      <c r="G13" s="244" t="s">
        <v>65</v>
      </c>
      <c r="H13" s="244" t="s">
        <v>66</v>
      </c>
      <c r="I13" s="243" t="s">
        <v>67</v>
      </c>
      <c r="J13" s="243" t="s">
        <v>68</v>
      </c>
      <c r="K13" s="296"/>
      <c r="L13" s="297"/>
      <c r="M13" s="298"/>
      <c r="N13" s="298"/>
      <c r="O13" s="299"/>
      <c r="P13" s="299"/>
      <c r="Q13" s="299"/>
      <c r="R13" s="299"/>
      <c r="S13" s="299"/>
      <c r="T13" s="299"/>
      <c r="U13" s="299"/>
      <c r="V13" s="299"/>
      <c r="W13" s="299"/>
      <c r="X13" s="299"/>
      <c r="Y13" s="299"/>
      <c r="Z13" s="299"/>
      <c r="AA13" s="299"/>
      <c r="AB13" s="299"/>
      <c r="AC13" s="299"/>
      <c r="AD13" s="299"/>
      <c r="AE13" s="299"/>
      <c r="AF13" s="299"/>
      <c r="AG13" s="299"/>
      <c r="AH13" s="299"/>
      <c r="AI13" s="299"/>
      <c r="AJ13" s="299"/>
      <c r="AK13" s="316"/>
    </row>
    <row r="14" s="219" customFormat="1" ht="18" customHeight="1" spans="1:37">
      <c r="A14" s="242">
        <v>1</v>
      </c>
      <c r="B14" s="245" t="s">
        <v>69</v>
      </c>
      <c r="C14" s="245"/>
      <c r="D14" s="245"/>
      <c r="E14" s="246"/>
      <c r="F14" s="246"/>
      <c r="G14" s="246"/>
      <c r="H14" s="246"/>
      <c r="I14" s="300">
        <f>SUM(I15)</f>
        <v>4128.96</v>
      </c>
      <c r="J14" s="300">
        <f>SUM(J15)</f>
        <v>4128.96</v>
      </c>
      <c r="K14" s="296"/>
      <c r="L14" s="297"/>
      <c r="M14" s="298"/>
      <c r="N14" s="298"/>
      <c r="O14" s="299"/>
      <c r="P14" s="299"/>
      <c r="Q14" s="299"/>
      <c r="R14" s="299"/>
      <c r="S14" s="299"/>
      <c r="T14" s="299"/>
      <c r="U14" s="299"/>
      <c r="V14" s="299"/>
      <c r="W14" s="299"/>
      <c r="X14" s="299"/>
      <c r="Y14" s="299"/>
      <c r="Z14" s="299"/>
      <c r="AA14" s="299"/>
      <c r="AB14" s="299"/>
      <c r="AC14" s="299"/>
      <c r="AD14" s="299"/>
      <c r="AE14" s="299"/>
      <c r="AF14" s="299"/>
      <c r="AG14" s="299"/>
      <c r="AH14" s="299"/>
      <c r="AI14" s="299"/>
      <c r="AJ14" s="299"/>
      <c r="AK14" s="316"/>
    </row>
    <row r="15" s="220" customFormat="1" ht="18" spans="1:37">
      <c r="A15" s="247" t="s">
        <v>70</v>
      </c>
      <c r="B15" s="248">
        <v>1</v>
      </c>
      <c r="C15" s="249" t="s">
        <v>71</v>
      </c>
      <c r="D15" s="250" t="s">
        <v>72</v>
      </c>
      <c r="E15" s="249" t="s">
        <v>73</v>
      </c>
      <c r="F15" s="251">
        <v>1</v>
      </c>
      <c r="G15" s="252">
        <f>'ADMINISTRAÇÃO LOCAL'!G14</f>
        <v>4128.96</v>
      </c>
      <c r="H15" s="253" t="s">
        <v>74</v>
      </c>
      <c r="I15" s="301">
        <f>F15*G15</f>
        <v>4128.96</v>
      </c>
      <c r="J15" s="302">
        <f>F15*G15</f>
        <v>4128.96</v>
      </c>
      <c r="K15" s="303"/>
      <c r="L15" s="297"/>
      <c r="M15" s="298"/>
      <c r="N15" s="298"/>
      <c r="O15" s="299"/>
      <c r="P15" s="299"/>
      <c r="Q15" s="299"/>
      <c r="R15" s="299"/>
      <c r="S15" s="299"/>
      <c r="T15" s="299"/>
      <c r="U15" s="299"/>
      <c r="V15" s="299"/>
      <c r="W15" s="299"/>
      <c r="X15" s="299"/>
      <c r="Y15" s="299"/>
      <c r="Z15" s="299"/>
      <c r="AA15" s="299"/>
      <c r="AB15" s="299"/>
      <c r="AC15" s="299"/>
      <c r="AD15" s="299"/>
      <c r="AE15" s="299"/>
      <c r="AF15" s="299"/>
      <c r="AG15" s="299"/>
      <c r="AH15" s="299"/>
      <c r="AI15" s="299"/>
      <c r="AJ15" s="299"/>
      <c r="AK15" s="316"/>
    </row>
    <row r="16" s="221" customFormat="1" ht="18" customHeight="1" spans="1:37">
      <c r="A16" s="241">
        <v>2</v>
      </c>
      <c r="B16" s="245" t="s">
        <v>75</v>
      </c>
      <c r="C16" s="245"/>
      <c r="D16" s="245"/>
      <c r="E16" s="242"/>
      <c r="F16" s="242"/>
      <c r="G16" s="242"/>
      <c r="H16" s="242"/>
      <c r="I16" s="300">
        <f>SUM(I17:I19)</f>
        <v>6672.0272</v>
      </c>
      <c r="J16" s="300">
        <f>SUM(J17:J19)</f>
        <v>8659.6208</v>
      </c>
      <c r="K16" s="296"/>
      <c r="L16" s="304"/>
      <c r="M16" s="305"/>
      <c r="N16" s="305"/>
      <c r="O16" s="306"/>
      <c r="P16" s="306"/>
      <c r="Q16" s="306"/>
      <c r="R16" s="306"/>
      <c r="S16" s="306"/>
      <c r="T16" s="306"/>
      <c r="U16" s="306"/>
      <c r="V16" s="306"/>
      <c r="W16" s="306"/>
      <c r="X16" s="306"/>
      <c r="Y16" s="306"/>
      <c r="Z16" s="306"/>
      <c r="AA16" s="306"/>
      <c r="AB16" s="306"/>
      <c r="AC16" s="306"/>
      <c r="AD16" s="306"/>
      <c r="AE16" s="306"/>
      <c r="AF16" s="306"/>
      <c r="AG16" s="306"/>
      <c r="AH16" s="306"/>
      <c r="AI16" s="306"/>
      <c r="AJ16" s="306"/>
      <c r="AK16" s="317"/>
    </row>
    <row r="17" ht="18" spans="1:1024">
      <c r="A17" s="247" t="s">
        <v>76</v>
      </c>
      <c r="B17" s="247" t="s">
        <v>77</v>
      </c>
      <c r="C17" s="248" t="s">
        <v>78</v>
      </c>
      <c r="D17" s="254" t="s">
        <v>79</v>
      </c>
      <c r="E17" s="249" t="s">
        <v>80</v>
      </c>
      <c r="F17" s="251">
        <v>2.88</v>
      </c>
      <c r="G17" s="255">
        <v>174.44</v>
      </c>
      <c r="H17" s="252">
        <f>G17*1.2979</f>
        <v>226.405676</v>
      </c>
      <c r="I17" s="252">
        <f>F17*G17</f>
        <v>502.3872</v>
      </c>
      <c r="J17" s="302">
        <f>F17*ROUND(H17,2)</f>
        <v>652.0608</v>
      </c>
      <c r="K17" s="303"/>
      <c r="L17" s="285"/>
      <c r="M17" s="230"/>
      <c r="O17" s="229"/>
      <c r="AK17" s="223"/>
      <c r="AMJ17" s="121"/>
    </row>
    <row r="18" ht="18" spans="1:1024">
      <c r="A18" s="247" t="s">
        <v>81</v>
      </c>
      <c r="B18" s="247" t="s">
        <v>82</v>
      </c>
      <c r="C18" s="248" t="s">
        <v>78</v>
      </c>
      <c r="D18" s="254" t="s">
        <v>83</v>
      </c>
      <c r="E18" s="249" t="s">
        <v>84</v>
      </c>
      <c r="F18" s="251">
        <v>4</v>
      </c>
      <c r="G18" s="252">
        <v>738.31</v>
      </c>
      <c r="H18" s="252">
        <f>G18*1.2979</f>
        <v>958.252549</v>
      </c>
      <c r="I18" s="252">
        <f t="shared" ref="I18:I19" si="0">F18*G18</f>
        <v>2953.24</v>
      </c>
      <c r="J18" s="302">
        <f t="shared" ref="J18:J19" si="1">F18*ROUND(H18,2)</f>
        <v>3833</v>
      </c>
      <c r="K18" s="303"/>
      <c r="L18" s="285"/>
      <c r="M18" s="230"/>
      <c r="O18" s="229"/>
      <c r="AK18" s="223"/>
      <c r="AMJ18" s="121"/>
    </row>
    <row r="19" ht="36" spans="1:1024">
      <c r="A19" s="247" t="s">
        <v>85</v>
      </c>
      <c r="B19" s="247" t="s">
        <v>86</v>
      </c>
      <c r="C19" s="248" t="s">
        <v>78</v>
      </c>
      <c r="D19" s="254" t="s">
        <v>87</v>
      </c>
      <c r="E19" s="249" t="s">
        <v>84</v>
      </c>
      <c r="F19" s="251">
        <v>4</v>
      </c>
      <c r="G19" s="252">
        <v>804.1</v>
      </c>
      <c r="H19" s="252">
        <f>G19*1.2979</f>
        <v>1043.64139</v>
      </c>
      <c r="I19" s="252">
        <f t="shared" si="0"/>
        <v>3216.4</v>
      </c>
      <c r="J19" s="302">
        <f t="shared" si="1"/>
        <v>4174.56</v>
      </c>
      <c r="K19" s="303"/>
      <c r="L19" s="285"/>
      <c r="M19" s="230"/>
      <c r="O19" s="229"/>
      <c r="AK19" s="223"/>
      <c r="AMJ19" s="121"/>
    </row>
    <row r="20" ht="18" customHeight="1" spans="1:1024">
      <c r="A20" s="241">
        <v>3</v>
      </c>
      <c r="B20" s="245" t="s">
        <v>88</v>
      </c>
      <c r="C20" s="245"/>
      <c r="D20" s="245"/>
      <c r="E20" s="242"/>
      <c r="F20" s="242"/>
      <c r="G20" s="242"/>
      <c r="H20" s="242"/>
      <c r="I20" s="300">
        <f>SUM(I21:I35)</f>
        <v>131100.6340912</v>
      </c>
      <c r="J20" s="300">
        <f>SUM(J21:J35)</f>
        <v>170153.949768</v>
      </c>
      <c r="K20" s="287"/>
      <c r="L20" s="285"/>
      <c r="M20" s="230"/>
      <c r="O20" s="229"/>
      <c r="AK20" s="223"/>
      <c r="AMJ20" s="121"/>
    </row>
    <row r="21" ht="18" spans="1:1024">
      <c r="A21" s="247" t="s">
        <v>89</v>
      </c>
      <c r="B21" s="247" t="s">
        <v>90</v>
      </c>
      <c r="C21" s="248" t="s">
        <v>78</v>
      </c>
      <c r="D21" s="256" t="s">
        <v>91</v>
      </c>
      <c r="E21" s="249" t="s">
        <v>92</v>
      </c>
      <c r="F21" s="257">
        <v>351</v>
      </c>
      <c r="G21" s="252">
        <v>1.39</v>
      </c>
      <c r="H21" s="252">
        <f t="shared" ref="H21:H35" si="2">G21*1.2979</f>
        <v>1.804081</v>
      </c>
      <c r="I21" s="252">
        <f t="shared" ref="I21:I35" si="3">F21*G21</f>
        <v>487.89</v>
      </c>
      <c r="J21" s="302">
        <f t="shared" ref="J21:J35" si="4">F21*ROUND(H21,2)</f>
        <v>631.8</v>
      </c>
      <c r="K21" s="303"/>
      <c r="L21" s="285"/>
      <c r="M21" s="307"/>
      <c r="N21" s="307"/>
      <c r="O21" s="229"/>
      <c r="AK21" s="223"/>
      <c r="AMJ21" s="121"/>
    </row>
    <row r="22" ht="18" spans="1:1024">
      <c r="A22" s="247" t="s">
        <v>93</v>
      </c>
      <c r="B22" s="247" t="s">
        <v>94</v>
      </c>
      <c r="C22" s="248" t="s">
        <v>78</v>
      </c>
      <c r="D22" s="254" t="s">
        <v>95</v>
      </c>
      <c r="E22" s="249" t="s">
        <v>96</v>
      </c>
      <c r="F22" s="251">
        <f>11.98+5.58</f>
        <v>17.56</v>
      </c>
      <c r="G22" s="252">
        <v>42.18</v>
      </c>
      <c r="H22" s="252">
        <f t="shared" si="2"/>
        <v>54.745422</v>
      </c>
      <c r="I22" s="252">
        <f t="shared" si="3"/>
        <v>740.6808</v>
      </c>
      <c r="J22" s="302">
        <f t="shared" si="4"/>
        <v>961.41</v>
      </c>
      <c r="K22" s="303"/>
      <c r="L22" s="285"/>
      <c r="M22" s="230"/>
      <c r="O22" s="229"/>
      <c r="AK22" s="223"/>
      <c r="AMJ22" s="121"/>
    </row>
    <row r="23" ht="18" spans="1:1024">
      <c r="A23" s="247" t="s">
        <v>97</v>
      </c>
      <c r="B23" s="247" t="s">
        <v>98</v>
      </c>
      <c r="C23" s="248" t="s">
        <v>78</v>
      </c>
      <c r="D23" s="254" t="s">
        <v>99</v>
      </c>
      <c r="E23" s="249" t="s">
        <v>96</v>
      </c>
      <c r="F23" s="258">
        <f>F22*1.3</f>
        <v>22.828</v>
      </c>
      <c r="G23" s="252">
        <v>5.36</v>
      </c>
      <c r="H23" s="252">
        <f t="shared" si="2"/>
        <v>6.956744</v>
      </c>
      <c r="I23" s="252">
        <f t="shared" si="3"/>
        <v>122.35808</v>
      </c>
      <c r="J23" s="302">
        <f t="shared" si="4"/>
        <v>158.88288</v>
      </c>
      <c r="K23" s="303"/>
      <c r="L23" s="285"/>
      <c r="M23" s="230"/>
      <c r="O23" s="229"/>
      <c r="AK23" s="223"/>
      <c r="AMJ23" s="121"/>
    </row>
    <row r="24" ht="18" spans="1:1024">
      <c r="A24" s="247" t="s">
        <v>100</v>
      </c>
      <c r="B24" s="247" t="s">
        <v>101</v>
      </c>
      <c r="C24" s="248" t="s">
        <v>78</v>
      </c>
      <c r="D24" s="254" t="s">
        <v>102</v>
      </c>
      <c r="E24" s="249" t="s">
        <v>96</v>
      </c>
      <c r="F24" s="258">
        <f>F22*1.3</f>
        <v>22.828</v>
      </c>
      <c r="G24" s="252">
        <v>8.74</v>
      </c>
      <c r="H24" s="252">
        <f t="shared" si="2"/>
        <v>11.343646</v>
      </c>
      <c r="I24" s="252">
        <f t="shared" si="3"/>
        <v>199.51672</v>
      </c>
      <c r="J24" s="302">
        <f t="shared" si="4"/>
        <v>258.86952</v>
      </c>
      <c r="K24" s="303"/>
      <c r="L24" s="285"/>
      <c r="M24" s="230"/>
      <c r="O24" s="229"/>
      <c r="AK24" s="223"/>
      <c r="AMJ24" s="121"/>
    </row>
    <row r="25" ht="18" spans="1:1024">
      <c r="A25" s="247" t="s">
        <v>103</v>
      </c>
      <c r="B25" s="247" t="s">
        <v>104</v>
      </c>
      <c r="C25" s="248" t="s">
        <v>78</v>
      </c>
      <c r="D25" s="259" t="s">
        <v>105</v>
      </c>
      <c r="E25" s="249" t="s">
        <v>38</v>
      </c>
      <c r="F25" s="251">
        <v>15</v>
      </c>
      <c r="G25" s="252">
        <v>57.55</v>
      </c>
      <c r="H25" s="252">
        <f t="shared" si="2"/>
        <v>74.694145</v>
      </c>
      <c r="I25" s="252">
        <f t="shared" si="3"/>
        <v>863.25</v>
      </c>
      <c r="J25" s="302">
        <f t="shared" si="4"/>
        <v>1120.35</v>
      </c>
      <c r="K25" s="303"/>
      <c r="L25" s="285"/>
      <c r="M25" s="230"/>
      <c r="O25" s="229"/>
      <c r="AK25" s="223"/>
      <c r="AMJ25" s="121"/>
    </row>
    <row r="26" ht="18" spans="1:1024">
      <c r="A26" s="247" t="s">
        <v>106</v>
      </c>
      <c r="B26" s="247" t="s">
        <v>107</v>
      </c>
      <c r="C26" s="248" t="s">
        <v>78</v>
      </c>
      <c r="D26" s="259" t="s">
        <v>108</v>
      </c>
      <c r="E26" s="249" t="s">
        <v>80</v>
      </c>
      <c r="F26" s="251">
        <v>59.96</v>
      </c>
      <c r="G26" s="252">
        <v>74.61</v>
      </c>
      <c r="H26" s="252">
        <f t="shared" si="2"/>
        <v>96.836319</v>
      </c>
      <c r="I26" s="252">
        <f t="shared" si="3"/>
        <v>4473.6156</v>
      </c>
      <c r="J26" s="302">
        <f t="shared" si="4"/>
        <v>5806.5264</v>
      </c>
      <c r="K26" s="303"/>
      <c r="L26" s="285"/>
      <c r="M26" s="230"/>
      <c r="O26" s="229"/>
      <c r="AK26" s="223"/>
      <c r="AMJ26" s="121"/>
    </row>
    <row r="27" ht="18" spans="1:1024">
      <c r="A27" s="247" t="s">
        <v>109</v>
      </c>
      <c r="B27" s="247" t="s">
        <v>107</v>
      </c>
      <c r="C27" s="248" t="s">
        <v>78</v>
      </c>
      <c r="D27" s="259" t="s">
        <v>110</v>
      </c>
      <c r="E27" s="249" t="s">
        <v>80</v>
      </c>
      <c r="F27" s="251">
        <f>F26*2</f>
        <v>119.92</v>
      </c>
      <c r="G27" s="252">
        <v>74.61</v>
      </c>
      <c r="H27" s="252">
        <f t="shared" si="2"/>
        <v>96.836319</v>
      </c>
      <c r="I27" s="252">
        <f t="shared" si="3"/>
        <v>8947.2312</v>
      </c>
      <c r="J27" s="302">
        <f t="shared" si="4"/>
        <v>11613.0528</v>
      </c>
      <c r="K27" s="303"/>
      <c r="L27" s="285"/>
      <c r="M27" s="230"/>
      <c r="O27" s="229"/>
      <c r="AK27" s="223"/>
      <c r="AMJ27" s="121"/>
    </row>
    <row r="28" ht="18" spans="1:1024">
      <c r="A28" s="247" t="s">
        <v>111</v>
      </c>
      <c r="B28" s="247" t="s">
        <v>112</v>
      </c>
      <c r="C28" s="248" t="s">
        <v>78</v>
      </c>
      <c r="D28" s="254" t="s">
        <v>113</v>
      </c>
      <c r="E28" s="249" t="s">
        <v>96</v>
      </c>
      <c r="F28" s="251">
        <f>13.48</f>
        <v>13.48</v>
      </c>
      <c r="G28" s="252">
        <v>483.74</v>
      </c>
      <c r="H28" s="252">
        <f t="shared" si="2"/>
        <v>627.846146</v>
      </c>
      <c r="I28" s="252">
        <f t="shared" si="3"/>
        <v>6520.8152</v>
      </c>
      <c r="J28" s="302">
        <f t="shared" si="4"/>
        <v>8463.418</v>
      </c>
      <c r="K28" s="303"/>
      <c r="L28" s="287"/>
      <c r="M28" s="230"/>
      <c r="O28" s="229"/>
      <c r="AK28" s="223"/>
      <c r="AMJ28" s="121"/>
    </row>
    <row r="29" ht="18" spans="1:1024">
      <c r="A29" s="247" t="s">
        <v>114</v>
      </c>
      <c r="B29" s="247" t="s">
        <v>115</v>
      </c>
      <c r="C29" s="248" t="s">
        <v>78</v>
      </c>
      <c r="D29" s="254" t="s">
        <v>116</v>
      </c>
      <c r="E29" s="249" t="s">
        <v>96</v>
      </c>
      <c r="F29" s="251">
        <f>F28</f>
        <v>13.48</v>
      </c>
      <c r="G29" s="252">
        <v>98.28</v>
      </c>
      <c r="H29" s="252">
        <f t="shared" si="2"/>
        <v>127.557612</v>
      </c>
      <c r="I29" s="252">
        <f t="shared" si="3"/>
        <v>1324.8144</v>
      </c>
      <c r="J29" s="302">
        <f t="shared" si="4"/>
        <v>1719.5088</v>
      </c>
      <c r="K29" s="303"/>
      <c r="L29" s="285"/>
      <c r="M29" s="230"/>
      <c r="O29" s="229"/>
      <c r="AK29" s="223"/>
      <c r="AMJ29" s="121"/>
    </row>
    <row r="30" ht="18" spans="1:1024">
      <c r="A30" s="247" t="s">
        <v>117</v>
      </c>
      <c r="B30" s="247" t="s">
        <v>118</v>
      </c>
      <c r="C30" s="248" t="s">
        <v>78</v>
      </c>
      <c r="D30" s="259" t="s">
        <v>119</v>
      </c>
      <c r="E30" s="249" t="s">
        <v>120</v>
      </c>
      <c r="F30" s="251">
        <f>77.32+38.5</f>
        <v>115.82</v>
      </c>
      <c r="G30" s="252">
        <v>11.98</v>
      </c>
      <c r="H30" s="252">
        <f t="shared" si="2"/>
        <v>15.548842</v>
      </c>
      <c r="I30" s="252">
        <f t="shared" si="3"/>
        <v>1387.5236</v>
      </c>
      <c r="J30" s="302">
        <f t="shared" si="4"/>
        <v>1801.001</v>
      </c>
      <c r="K30" s="303"/>
      <c r="L30" s="285"/>
      <c r="M30" s="230"/>
      <c r="O30" s="229"/>
      <c r="AK30" s="223"/>
      <c r="AMJ30" s="121"/>
    </row>
    <row r="31" ht="18" spans="1:1024">
      <c r="A31" s="247" t="s">
        <v>121</v>
      </c>
      <c r="B31" s="247" t="s">
        <v>122</v>
      </c>
      <c r="C31" s="248" t="s">
        <v>78</v>
      </c>
      <c r="D31" s="259" t="s">
        <v>123</v>
      </c>
      <c r="E31" s="249" t="s">
        <v>120</v>
      </c>
      <c r="F31" s="251">
        <f>104*0.88*0.154</f>
        <v>14.09408</v>
      </c>
      <c r="G31" s="255">
        <v>14.14</v>
      </c>
      <c r="H31" s="252">
        <f t="shared" si="2"/>
        <v>18.352306</v>
      </c>
      <c r="I31" s="252">
        <f t="shared" si="3"/>
        <v>199.2902912</v>
      </c>
      <c r="J31" s="302">
        <f t="shared" si="4"/>
        <v>258.626368</v>
      </c>
      <c r="K31" s="303"/>
      <c r="L31" s="285"/>
      <c r="M31" s="230"/>
      <c r="O31" s="229"/>
      <c r="AK31" s="223"/>
      <c r="AMJ31" s="121"/>
    </row>
    <row r="32" ht="18" spans="1:1024">
      <c r="A32" s="247" t="s">
        <v>124</v>
      </c>
      <c r="B32" s="247" t="s">
        <v>125</v>
      </c>
      <c r="C32" s="248" t="s">
        <v>78</v>
      </c>
      <c r="D32" s="254" t="s">
        <v>126</v>
      </c>
      <c r="E32" s="249" t="s">
        <v>80</v>
      </c>
      <c r="F32" s="251">
        <f>138.88+138.88+50.5+15.6</f>
        <v>343.86</v>
      </c>
      <c r="G32" s="252">
        <v>6.29</v>
      </c>
      <c r="H32" s="252">
        <f t="shared" si="2"/>
        <v>8.163791</v>
      </c>
      <c r="I32" s="252">
        <f t="shared" si="3"/>
        <v>2162.8794</v>
      </c>
      <c r="J32" s="302">
        <f t="shared" si="4"/>
        <v>2805.8976</v>
      </c>
      <c r="K32" s="303"/>
      <c r="L32" s="285"/>
      <c r="M32" s="230"/>
      <c r="O32" s="229"/>
      <c r="AK32" s="223"/>
      <c r="AMJ32" s="121"/>
    </row>
    <row r="33" ht="36" spans="1:1024">
      <c r="A33" s="247" t="s">
        <v>127</v>
      </c>
      <c r="B33" s="247">
        <v>2</v>
      </c>
      <c r="C33" s="248" t="s">
        <v>71</v>
      </c>
      <c r="D33" s="254" t="s">
        <v>128</v>
      </c>
      <c r="E33" s="249" t="s">
        <v>38</v>
      </c>
      <c r="F33" s="251">
        <v>347.2</v>
      </c>
      <c r="G33" s="252">
        <f>COMPOSIÇÃO!E28</f>
        <v>238.09</v>
      </c>
      <c r="H33" s="252">
        <f t="shared" si="2"/>
        <v>309.017011</v>
      </c>
      <c r="I33" s="252">
        <f t="shared" si="3"/>
        <v>82664.848</v>
      </c>
      <c r="J33" s="302">
        <f t="shared" si="4"/>
        <v>107291.744</v>
      </c>
      <c r="K33" s="303"/>
      <c r="L33" s="285"/>
      <c r="M33" s="230"/>
      <c r="O33" s="229"/>
      <c r="AK33" s="223"/>
      <c r="AMJ33" s="121"/>
    </row>
    <row r="34" ht="18" spans="1:1024">
      <c r="A34" s="247" t="s">
        <v>129</v>
      </c>
      <c r="B34" s="247" t="s">
        <v>130</v>
      </c>
      <c r="C34" s="248" t="s">
        <v>78</v>
      </c>
      <c r="D34" s="254" t="s">
        <v>131</v>
      </c>
      <c r="E34" s="249" t="s">
        <v>80</v>
      </c>
      <c r="F34" s="251">
        <f>138.88+138.88+50.5+15.6</f>
        <v>343.86</v>
      </c>
      <c r="G34" s="252">
        <v>24</v>
      </c>
      <c r="H34" s="252">
        <f t="shared" si="2"/>
        <v>31.1496</v>
      </c>
      <c r="I34" s="252">
        <f t="shared" si="3"/>
        <v>8252.64</v>
      </c>
      <c r="J34" s="302">
        <f t="shared" si="4"/>
        <v>10711.239</v>
      </c>
      <c r="K34" s="303"/>
      <c r="L34" s="285"/>
      <c r="M34" s="230"/>
      <c r="O34" s="229"/>
      <c r="AK34" s="223"/>
      <c r="AMJ34" s="121"/>
    </row>
    <row r="35" ht="18" spans="1:1024">
      <c r="A35" s="247" t="s">
        <v>132</v>
      </c>
      <c r="B35" s="247" t="s">
        <v>133</v>
      </c>
      <c r="C35" s="248" t="s">
        <v>78</v>
      </c>
      <c r="D35" s="254" t="s">
        <v>134</v>
      </c>
      <c r="E35" s="249" t="s">
        <v>80</v>
      </c>
      <c r="F35" s="251">
        <f>138.88+138.88+50.5+132.72+15.6</f>
        <v>476.58</v>
      </c>
      <c r="G35" s="252">
        <v>26.76</v>
      </c>
      <c r="H35" s="252">
        <f t="shared" si="2"/>
        <v>34.731804</v>
      </c>
      <c r="I35" s="252">
        <f t="shared" si="3"/>
        <v>12753.2808</v>
      </c>
      <c r="J35" s="302">
        <f t="shared" si="4"/>
        <v>16551.6234</v>
      </c>
      <c r="K35" s="303"/>
      <c r="L35" s="285"/>
      <c r="M35" s="230"/>
      <c r="O35" s="229"/>
      <c r="AK35" s="223"/>
      <c r="AMJ35" s="121"/>
    </row>
    <row r="36" ht="18" spans="1:1024">
      <c r="A36" s="241">
        <v>4</v>
      </c>
      <c r="B36" s="245" t="s">
        <v>135</v>
      </c>
      <c r="C36" s="245"/>
      <c r="D36" s="245"/>
      <c r="E36" s="242"/>
      <c r="F36" s="242"/>
      <c r="G36" s="242"/>
      <c r="H36" s="242"/>
      <c r="I36" s="300">
        <f>SUM(I37:I39)</f>
        <v>8278.226</v>
      </c>
      <c r="J36" s="300">
        <f>SUM(J37:J39)</f>
        <v>10744.184</v>
      </c>
      <c r="K36" s="287"/>
      <c r="L36" s="285"/>
      <c r="M36" s="230"/>
      <c r="O36" s="229"/>
      <c r="AK36" s="223"/>
      <c r="AMJ36" s="121"/>
    </row>
    <row r="37" ht="36" spans="1:1024">
      <c r="A37" s="247" t="s">
        <v>136</v>
      </c>
      <c r="B37" s="247" t="s">
        <v>137</v>
      </c>
      <c r="C37" s="248" t="s">
        <v>78</v>
      </c>
      <c r="D37" s="254" t="s">
        <v>138</v>
      </c>
      <c r="E37" s="249" t="s">
        <v>80</v>
      </c>
      <c r="F37" s="251">
        <v>6.6</v>
      </c>
      <c r="G37" s="252">
        <v>630.65</v>
      </c>
      <c r="H37" s="252">
        <f>G37*1.2979</f>
        <v>818.520635</v>
      </c>
      <c r="I37" s="252">
        <f t="shared" ref="I37:I39" si="5">F37*G37</f>
        <v>4162.29</v>
      </c>
      <c r="J37" s="302">
        <f t="shared" ref="J37:J39" si="6">F37*ROUND(H37,2)</f>
        <v>5402.232</v>
      </c>
      <c r="K37" s="303"/>
      <c r="L37" s="285"/>
      <c r="M37" s="230"/>
      <c r="O37" s="229"/>
      <c r="AK37" s="223"/>
      <c r="AMJ37" s="121"/>
    </row>
    <row r="38" ht="18" spans="1:1024">
      <c r="A38" s="247" t="s">
        <v>139</v>
      </c>
      <c r="B38" s="247" t="s">
        <v>140</v>
      </c>
      <c r="C38" s="248" t="s">
        <v>78</v>
      </c>
      <c r="D38" s="254" t="s">
        <v>141</v>
      </c>
      <c r="E38" s="249" t="s">
        <v>80</v>
      </c>
      <c r="F38" s="251">
        <v>4.4</v>
      </c>
      <c r="G38" s="255">
        <v>715.49</v>
      </c>
      <c r="H38" s="252">
        <f>G38*1.2979</f>
        <v>928.634471</v>
      </c>
      <c r="I38" s="252">
        <f t="shared" si="5"/>
        <v>3148.156</v>
      </c>
      <c r="J38" s="302">
        <f t="shared" si="6"/>
        <v>4085.972</v>
      </c>
      <c r="K38" s="303"/>
      <c r="L38" s="285"/>
      <c r="M38" s="230"/>
      <c r="O38" s="229"/>
      <c r="AK38" s="223"/>
      <c r="AMJ38" s="121"/>
    </row>
    <row r="39" ht="18" spans="1:1024">
      <c r="A39" s="247" t="s">
        <v>142</v>
      </c>
      <c r="B39" s="247" t="s">
        <v>143</v>
      </c>
      <c r="C39" s="248" t="s">
        <v>78</v>
      </c>
      <c r="D39" s="254" t="s">
        <v>144</v>
      </c>
      <c r="E39" s="249" t="s">
        <v>80</v>
      </c>
      <c r="F39" s="251">
        <f>4.4+4.4+13.2</f>
        <v>22</v>
      </c>
      <c r="G39" s="255">
        <v>43.99</v>
      </c>
      <c r="H39" s="252">
        <f>G39*1.2979</f>
        <v>57.094621</v>
      </c>
      <c r="I39" s="252">
        <f t="shared" si="5"/>
        <v>967.78</v>
      </c>
      <c r="J39" s="302">
        <f t="shared" si="6"/>
        <v>1255.98</v>
      </c>
      <c r="K39" s="303"/>
      <c r="L39" s="285"/>
      <c r="M39" s="230"/>
      <c r="O39" s="229"/>
      <c r="AK39" s="223"/>
      <c r="AMJ39" s="121"/>
    </row>
    <row r="40" ht="18" customHeight="1" spans="1:1024">
      <c r="A40" s="241">
        <v>5</v>
      </c>
      <c r="B40" s="245" t="s">
        <v>145</v>
      </c>
      <c r="C40" s="245"/>
      <c r="D40" s="245"/>
      <c r="E40" s="242"/>
      <c r="F40" s="242"/>
      <c r="G40" s="242"/>
      <c r="H40" s="242"/>
      <c r="I40" s="300">
        <f>SUM(I41:I49)</f>
        <v>42541.5556</v>
      </c>
      <c r="J40" s="300">
        <f>SUM(J41:J49)</f>
        <v>55215.1624</v>
      </c>
      <c r="K40" s="287"/>
      <c r="L40" s="285"/>
      <c r="M40" s="230"/>
      <c r="O40" s="229"/>
      <c r="AK40" s="223"/>
      <c r="AMJ40" s="121"/>
    </row>
    <row r="41" ht="18" spans="1:1024">
      <c r="A41" s="247" t="s">
        <v>146</v>
      </c>
      <c r="B41" s="247" t="s">
        <v>147</v>
      </c>
      <c r="C41" s="248" t="s">
        <v>78</v>
      </c>
      <c r="D41" s="254" t="s">
        <v>148</v>
      </c>
      <c r="E41" s="249" t="s">
        <v>96</v>
      </c>
      <c r="F41" s="251">
        <v>28.64</v>
      </c>
      <c r="G41" s="255">
        <v>50.61</v>
      </c>
      <c r="H41" s="252">
        <f>G41*1.2979</f>
        <v>65.686719</v>
      </c>
      <c r="I41" s="252">
        <f t="shared" ref="I41:I49" si="7">F41*G41</f>
        <v>1449.4704</v>
      </c>
      <c r="J41" s="302">
        <f t="shared" ref="J41:J49" si="8">F41*ROUND(H41,2)</f>
        <v>1881.3616</v>
      </c>
      <c r="K41" s="303"/>
      <c r="L41" s="285"/>
      <c r="M41" s="230"/>
      <c r="O41" s="229"/>
      <c r="AK41" s="223"/>
      <c r="AMJ41" s="121"/>
    </row>
    <row r="42" ht="18" spans="1:1024">
      <c r="A42" s="247" t="s">
        <v>149</v>
      </c>
      <c r="B42" s="247" t="s">
        <v>150</v>
      </c>
      <c r="C42" s="248" t="s">
        <v>78</v>
      </c>
      <c r="D42" s="254" t="s">
        <v>151</v>
      </c>
      <c r="E42" s="249" t="s">
        <v>38</v>
      </c>
      <c r="F42" s="251">
        <v>232</v>
      </c>
      <c r="G42" s="255">
        <v>71.12</v>
      </c>
      <c r="H42" s="252">
        <f>G42*1.2979</f>
        <v>92.306648</v>
      </c>
      <c r="I42" s="252">
        <f t="shared" si="7"/>
        <v>16499.84</v>
      </c>
      <c r="J42" s="302">
        <f t="shared" si="8"/>
        <v>21415.92</v>
      </c>
      <c r="K42" s="303"/>
      <c r="L42" s="285"/>
      <c r="M42" s="230"/>
      <c r="O42" s="229"/>
      <c r="AK42" s="223"/>
      <c r="AMJ42" s="121"/>
    </row>
    <row r="43" ht="18" spans="1:1024">
      <c r="A43" s="247" t="s">
        <v>152</v>
      </c>
      <c r="B43" s="247" t="s">
        <v>153</v>
      </c>
      <c r="C43" s="248" t="s">
        <v>78</v>
      </c>
      <c r="D43" s="254" t="s">
        <v>154</v>
      </c>
      <c r="E43" s="249" t="s">
        <v>38</v>
      </c>
      <c r="F43" s="251">
        <v>42</v>
      </c>
      <c r="G43" s="255">
        <v>103.79</v>
      </c>
      <c r="H43" s="252">
        <f>G43*1.2979</f>
        <v>134.709041</v>
      </c>
      <c r="I43" s="252">
        <f t="shared" si="7"/>
        <v>4359.18</v>
      </c>
      <c r="J43" s="302">
        <f t="shared" si="8"/>
        <v>5657.82</v>
      </c>
      <c r="K43" s="303"/>
      <c r="L43" s="285"/>
      <c r="M43" s="230"/>
      <c r="O43" s="229"/>
      <c r="AK43" s="223"/>
      <c r="AMJ43" s="121"/>
    </row>
    <row r="44" ht="18" spans="1:1024">
      <c r="A44" s="247" t="s">
        <v>155</v>
      </c>
      <c r="B44" s="247" t="s">
        <v>156</v>
      </c>
      <c r="C44" s="248" t="s">
        <v>78</v>
      </c>
      <c r="D44" s="254" t="s">
        <v>157</v>
      </c>
      <c r="E44" s="249" t="s">
        <v>96</v>
      </c>
      <c r="F44" s="251">
        <f>'MEMÓRIA DE CÁLCULO'!K119</f>
        <v>0.84</v>
      </c>
      <c r="G44" s="255">
        <v>160.61</v>
      </c>
      <c r="H44" s="252">
        <f>G44*1.2979</f>
        <v>208.455719</v>
      </c>
      <c r="I44" s="252">
        <f t="shared" si="7"/>
        <v>134.9124</v>
      </c>
      <c r="J44" s="302">
        <f t="shared" si="8"/>
        <v>175.1064</v>
      </c>
      <c r="K44" s="303"/>
      <c r="L44" s="285"/>
      <c r="M44" s="230"/>
      <c r="O44" s="229"/>
      <c r="AK44" s="223"/>
      <c r="AMJ44" s="121"/>
    </row>
    <row r="45" ht="18" spans="1:1024">
      <c r="A45" s="247" t="s">
        <v>158</v>
      </c>
      <c r="B45" s="247" t="s">
        <v>159</v>
      </c>
      <c r="C45" s="248" t="s">
        <v>78</v>
      </c>
      <c r="D45" s="254" t="s">
        <v>160</v>
      </c>
      <c r="E45" s="249" t="s">
        <v>38</v>
      </c>
      <c r="F45" s="251">
        <v>274</v>
      </c>
      <c r="G45" s="255">
        <v>59.05</v>
      </c>
      <c r="H45" s="252">
        <f>G45*1.2979</f>
        <v>76.640995</v>
      </c>
      <c r="I45" s="252">
        <f t="shared" si="7"/>
        <v>16179.7</v>
      </c>
      <c r="J45" s="302">
        <f t="shared" si="8"/>
        <v>20999.36</v>
      </c>
      <c r="K45" s="303"/>
      <c r="L45" s="285"/>
      <c r="M45" s="230"/>
      <c r="O45" s="229"/>
      <c r="AK45" s="223"/>
      <c r="AMJ45" s="121"/>
    </row>
    <row r="46" ht="18" spans="1:1024">
      <c r="A46" s="247" t="s">
        <v>161</v>
      </c>
      <c r="B46" s="247" t="s">
        <v>112</v>
      </c>
      <c r="C46" s="248" t="s">
        <v>78</v>
      </c>
      <c r="D46" s="254" t="s">
        <v>113</v>
      </c>
      <c r="E46" s="249" t="s">
        <v>96</v>
      </c>
      <c r="F46" s="251">
        <f>0.44</f>
        <v>0.44</v>
      </c>
      <c r="G46" s="252">
        <v>483.74</v>
      </c>
      <c r="H46" s="252">
        <f t="shared" ref="H46:H49" si="9">G46*1.2979</f>
        <v>627.846146</v>
      </c>
      <c r="I46" s="252">
        <f t="shared" si="7"/>
        <v>212.8456</v>
      </c>
      <c r="J46" s="302">
        <f t="shared" si="8"/>
        <v>276.254</v>
      </c>
      <c r="K46" s="303"/>
      <c r="L46" s="287"/>
      <c r="M46" s="230"/>
      <c r="O46" s="229"/>
      <c r="AK46" s="223"/>
      <c r="AMJ46" s="121"/>
    </row>
    <row r="47" ht="18" spans="1:1024">
      <c r="A47" s="247" t="s">
        <v>162</v>
      </c>
      <c r="B47" s="247" t="s">
        <v>115</v>
      </c>
      <c r="C47" s="248" t="s">
        <v>78</v>
      </c>
      <c r="D47" s="254" t="s">
        <v>116</v>
      </c>
      <c r="E47" s="249" t="s">
        <v>96</v>
      </c>
      <c r="F47" s="251">
        <f>0.44</f>
        <v>0.44</v>
      </c>
      <c r="G47" s="252">
        <v>98.28</v>
      </c>
      <c r="H47" s="252">
        <f t="shared" si="9"/>
        <v>127.557612</v>
      </c>
      <c r="I47" s="252">
        <f t="shared" si="7"/>
        <v>43.2432</v>
      </c>
      <c r="J47" s="302">
        <f t="shared" si="8"/>
        <v>56.1264</v>
      </c>
      <c r="K47" s="303"/>
      <c r="L47" s="285"/>
      <c r="M47" s="230"/>
      <c r="O47" s="229"/>
      <c r="AK47" s="223"/>
      <c r="AMJ47" s="121"/>
    </row>
    <row r="48" ht="18" spans="1:1024">
      <c r="A48" s="247" t="s">
        <v>163</v>
      </c>
      <c r="B48" s="247" t="s">
        <v>164</v>
      </c>
      <c r="C48" s="248" t="s">
        <v>78</v>
      </c>
      <c r="D48" s="254" t="s">
        <v>165</v>
      </c>
      <c r="E48" s="249" t="s">
        <v>166</v>
      </c>
      <c r="F48" s="251">
        <v>1</v>
      </c>
      <c r="G48" s="255">
        <v>293.81</v>
      </c>
      <c r="H48" s="252">
        <f t="shared" si="9"/>
        <v>381.335999</v>
      </c>
      <c r="I48" s="252">
        <f t="shared" si="7"/>
        <v>293.81</v>
      </c>
      <c r="J48" s="302">
        <f t="shared" si="8"/>
        <v>381.34</v>
      </c>
      <c r="K48" s="303"/>
      <c r="L48" s="285"/>
      <c r="M48" s="230"/>
      <c r="O48" s="229"/>
      <c r="AK48" s="223"/>
      <c r="AMJ48" s="121"/>
    </row>
    <row r="49" ht="18" spans="1:1024">
      <c r="A49" s="247" t="s">
        <v>167</v>
      </c>
      <c r="B49" s="247" t="s">
        <v>168</v>
      </c>
      <c r="C49" s="248" t="s">
        <v>78</v>
      </c>
      <c r="D49" s="254" t="s">
        <v>169</v>
      </c>
      <c r="E49" s="249" t="s">
        <v>38</v>
      </c>
      <c r="F49" s="251">
        <v>46.45</v>
      </c>
      <c r="G49" s="255">
        <v>72.52</v>
      </c>
      <c r="H49" s="252">
        <f t="shared" si="9"/>
        <v>94.123708</v>
      </c>
      <c r="I49" s="252">
        <f t="shared" si="7"/>
        <v>3368.554</v>
      </c>
      <c r="J49" s="302">
        <f t="shared" si="8"/>
        <v>4371.874</v>
      </c>
      <c r="K49" s="303"/>
      <c r="L49" s="285"/>
      <c r="M49" s="230"/>
      <c r="O49" s="229"/>
      <c r="AK49" s="223"/>
      <c r="AMJ49" s="121"/>
    </row>
    <row r="50" ht="18" customHeight="1" spans="1:1024">
      <c r="A50" s="241">
        <v>6</v>
      </c>
      <c r="B50" s="245" t="s">
        <v>170</v>
      </c>
      <c r="C50" s="245"/>
      <c r="D50" s="245"/>
      <c r="E50" s="242"/>
      <c r="F50" s="242"/>
      <c r="G50" s="242"/>
      <c r="H50" s="242"/>
      <c r="I50" s="300">
        <f>SUM(I51)</f>
        <v>4100.432</v>
      </c>
      <c r="J50" s="300">
        <f>SUM(J51)</f>
        <v>5322.576</v>
      </c>
      <c r="K50" s="287"/>
      <c r="L50" s="285"/>
      <c r="M50" s="230"/>
      <c r="O50" s="229"/>
      <c r="AK50" s="223"/>
      <c r="AMJ50" s="121"/>
    </row>
    <row r="51" s="222" customFormat="1" ht="18" spans="1:37">
      <c r="A51" s="247" t="s">
        <v>171</v>
      </c>
      <c r="B51" s="247" t="s">
        <v>172</v>
      </c>
      <c r="C51" s="248" t="s">
        <v>78</v>
      </c>
      <c r="D51" s="260" t="s">
        <v>42</v>
      </c>
      <c r="E51" s="249" t="s">
        <v>80</v>
      </c>
      <c r="F51" s="261">
        <v>347.2</v>
      </c>
      <c r="G51" s="255">
        <v>11.81</v>
      </c>
      <c r="H51" s="252">
        <f>G51*1.2979</f>
        <v>15.328199</v>
      </c>
      <c r="I51" s="252">
        <f>F51*G51</f>
        <v>4100.432</v>
      </c>
      <c r="J51" s="302">
        <f>F51*ROUND(H51,2)</f>
        <v>5322.576</v>
      </c>
      <c r="K51" s="303"/>
      <c r="L51" s="308"/>
      <c r="M51" s="309"/>
      <c r="N51" s="309"/>
      <c r="O51" s="309"/>
      <c r="P51" s="309"/>
      <c r="Q51" s="309"/>
      <c r="R51" s="309"/>
      <c r="S51" s="309"/>
      <c r="T51" s="309"/>
      <c r="U51" s="309"/>
      <c r="V51" s="309"/>
      <c r="W51" s="309"/>
      <c r="X51" s="309"/>
      <c r="Y51" s="309"/>
      <c r="Z51" s="309"/>
      <c r="AA51" s="309"/>
      <c r="AB51" s="309"/>
      <c r="AC51" s="309"/>
      <c r="AD51" s="309"/>
      <c r="AE51" s="309"/>
      <c r="AF51" s="309"/>
      <c r="AG51" s="309"/>
      <c r="AH51" s="309"/>
      <c r="AI51" s="309"/>
      <c r="AJ51" s="309"/>
      <c r="AK51" s="318"/>
    </row>
    <row r="52" s="222" customFormat="1" ht="18" spans="1:37">
      <c r="A52" s="262"/>
      <c r="B52" s="262"/>
      <c r="C52" s="263"/>
      <c r="D52" s="264"/>
      <c r="E52" s="265"/>
      <c r="F52" s="266"/>
      <c r="G52" s="267" t="s">
        <v>173</v>
      </c>
      <c r="H52" s="267"/>
      <c r="I52" s="310" t="s">
        <v>174</v>
      </c>
      <c r="J52" s="310" t="s">
        <v>175</v>
      </c>
      <c r="K52" s="303"/>
      <c r="L52" s="308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09"/>
      <c r="AE52" s="309"/>
      <c r="AF52" s="309"/>
      <c r="AG52" s="309"/>
      <c r="AH52" s="309"/>
      <c r="AI52" s="309"/>
      <c r="AJ52" s="309"/>
      <c r="AK52" s="318"/>
    </row>
    <row r="53" s="60" customFormat="1" ht="18" spans="1:1024">
      <c r="A53" s="268"/>
      <c r="B53" s="268"/>
      <c r="C53" s="268"/>
      <c r="D53" s="268"/>
      <c r="E53" s="262"/>
      <c r="F53" s="262"/>
      <c r="G53" s="267"/>
      <c r="H53" s="267"/>
      <c r="I53" s="310">
        <f>I16+I20+I50+I36+I40+I14</f>
        <v>196821.8348912</v>
      </c>
      <c r="J53" s="310">
        <f>J16+J20+J50+J36+J40+J14</f>
        <v>254224.452968</v>
      </c>
      <c r="K53" s="287"/>
      <c r="L53" s="287"/>
      <c r="M53" s="285"/>
      <c r="N53" s="230"/>
      <c r="O53" s="230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  <c r="AC53" s="229"/>
      <c r="AD53" s="229"/>
      <c r="AE53" s="229"/>
      <c r="AF53" s="229"/>
      <c r="AG53" s="229"/>
      <c r="AH53" s="229"/>
      <c r="AI53" s="229"/>
      <c r="AJ53" s="229"/>
      <c r="AK53" s="229"/>
      <c r="AL53" s="223"/>
      <c r="AM53" s="223"/>
      <c r="AN53" s="223"/>
      <c r="AO53" s="223"/>
      <c r="AP53" s="223"/>
      <c r="AQ53" s="223"/>
      <c r="AR53" s="223"/>
      <c r="AS53" s="223"/>
      <c r="AT53" s="223"/>
      <c r="AU53" s="223"/>
      <c r="AV53" s="223"/>
      <c r="AW53" s="223"/>
      <c r="AX53" s="223"/>
      <c r="AY53" s="223"/>
      <c r="AZ53" s="223"/>
      <c r="BA53" s="223"/>
      <c r="BB53" s="223"/>
      <c r="BC53" s="223"/>
      <c r="BD53" s="223"/>
      <c r="BE53" s="223"/>
      <c r="BF53" s="223"/>
      <c r="BG53" s="223"/>
      <c r="BH53" s="223"/>
      <c r="BI53" s="223"/>
      <c r="BJ53" s="223"/>
      <c r="BK53" s="223"/>
      <c r="BL53" s="223"/>
      <c r="BM53" s="223"/>
      <c r="BN53" s="223"/>
      <c r="BO53" s="223"/>
      <c r="BP53" s="223"/>
      <c r="BQ53" s="223"/>
      <c r="BR53" s="223"/>
      <c r="BS53" s="223"/>
      <c r="BT53" s="223"/>
      <c r="BU53" s="223"/>
      <c r="BV53" s="223"/>
      <c r="BW53" s="223"/>
      <c r="BX53" s="223"/>
      <c r="BY53" s="223"/>
      <c r="BZ53" s="223"/>
      <c r="CA53" s="223"/>
      <c r="CB53" s="223"/>
      <c r="CC53" s="223"/>
      <c r="CD53" s="223"/>
      <c r="CE53" s="223"/>
      <c r="CF53" s="223"/>
      <c r="CG53" s="223"/>
      <c r="CH53" s="223"/>
      <c r="CI53" s="223"/>
      <c r="CJ53" s="223"/>
      <c r="CK53" s="223"/>
      <c r="CL53" s="223"/>
      <c r="CM53" s="223"/>
      <c r="CN53" s="223"/>
      <c r="CO53" s="223"/>
      <c r="CP53" s="223"/>
      <c r="CQ53" s="223"/>
      <c r="CR53" s="223"/>
      <c r="CS53" s="223"/>
      <c r="CT53" s="223"/>
      <c r="CU53" s="223"/>
      <c r="CV53" s="223"/>
      <c r="CW53" s="223"/>
      <c r="CX53" s="223"/>
      <c r="CY53" s="223"/>
      <c r="CZ53" s="223"/>
      <c r="DA53" s="223"/>
      <c r="DB53" s="223"/>
      <c r="DC53" s="223"/>
      <c r="DD53" s="223"/>
      <c r="DE53" s="223"/>
      <c r="DF53" s="223"/>
      <c r="DG53" s="223"/>
      <c r="DH53" s="223"/>
      <c r="DI53" s="223"/>
      <c r="DJ53" s="223"/>
      <c r="DK53" s="223"/>
      <c r="DL53" s="223"/>
      <c r="DM53" s="223"/>
      <c r="DN53" s="223"/>
      <c r="DO53" s="223"/>
      <c r="DP53" s="223"/>
      <c r="DQ53" s="223"/>
      <c r="DR53" s="223"/>
      <c r="DS53" s="223"/>
      <c r="DT53" s="223"/>
      <c r="DU53" s="223"/>
      <c r="DV53" s="223"/>
      <c r="DW53" s="223"/>
      <c r="DX53" s="223"/>
      <c r="DY53" s="223"/>
      <c r="DZ53" s="223"/>
      <c r="EA53" s="223"/>
      <c r="EB53" s="223"/>
      <c r="EC53" s="223"/>
      <c r="ED53" s="223"/>
      <c r="EE53" s="223"/>
      <c r="EF53" s="223"/>
      <c r="EG53" s="223"/>
      <c r="EH53" s="223"/>
      <c r="EI53" s="223"/>
      <c r="EJ53" s="223"/>
      <c r="EK53" s="223"/>
      <c r="EL53" s="223"/>
      <c r="EM53" s="223"/>
      <c r="EN53" s="223"/>
      <c r="EO53" s="223"/>
      <c r="EP53" s="223"/>
      <c r="EQ53" s="223"/>
      <c r="ER53" s="223"/>
      <c r="ES53" s="223"/>
      <c r="ET53" s="223"/>
      <c r="EU53" s="223"/>
      <c r="EV53" s="223"/>
      <c r="EW53" s="223"/>
      <c r="EX53" s="223"/>
      <c r="EY53" s="223"/>
      <c r="EZ53" s="223"/>
      <c r="FA53" s="223"/>
      <c r="FB53" s="223"/>
      <c r="FC53" s="223"/>
      <c r="FD53" s="223"/>
      <c r="FE53" s="223"/>
      <c r="FF53" s="223"/>
      <c r="FG53" s="223"/>
      <c r="FH53" s="223"/>
      <c r="FI53" s="223"/>
      <c r="FJ53" s="223"/>
      <c r="FK53" s="223"/>
      <c r="FL53" s="223"/>
      <c r="FM53" s="223"/>
      <c r="FN53" s="223"/>
      <c r="FO53" s="223"/>
      <c r="FP53" s="223"/>
      <c r="FQ53" s="223"/>
      <c r="FR53" s="223"/>
      <c r="FS53" s="223"/>
      <c r="FT53" s="223"/>
      <c r="FU53" s="223"/>
      <c r="FV53" s="223"/>
      <c r="FW53" s="223"/>
      <c r="FX53" s="223"/>
      <c r="FY53" s="223"/>
      <c r="FZ53" s="223"/>
      <c r="GA53" s="223"/>
      <c r="GB53" s="223"/>
      <c r="GC53" s="223"/>
      <c r="GD53" s="223"/>
      <c r="GE53" s="223"/>
      <c r="GF53" s="223"/>
      <c r="GG53" s="223"/>
      <c r="GH53" s="223"/>
      <c r="GI53" s="223"/>
      <c r="GJ53" s="223"/>
      <c r="GK53" s="223"/>
      <c r="GL53" s="223"/>
      <c r="GM53" s="223"/>
      <c r="GN53" s="223"/>
      <c r="GO53" s="223"/>
      <c r="GP53" s="223"/>
      <c r="GQ53" s="223"/>
      <c r="GR53" s="223"/>
      <c r="GS53" s="223"/>
      <c r="GT53" s="223"/>
      <c r="GU53" s="223"/>
      <c r="GV53" s="223"/>
      <c r="GW53" s="223"/>
      <c r="GX53" s="223"/>
      <c r="GY53" s="223"/>
      <c r="GZ53" s="223"/>
      <c r="HA53" s="223"/>
      <c r="HB53" s="223"/>
      <c r="HC53" s="223"/>
      <c r="HD53" s="223"/>
      <c r="HE53" s="223"/>
      <c r="HF53" s="223"/>
      <c r="HG53" s="223"/>
      <c r="HH53" s="223"/>
      <c r="HI53" s="223"/>
      <c r="HJ53" s="223"/>
      <c r="HK53" s="223"/>
      <c r="HL53" s="223"/>
      <c r="HM53" s="223"/>
      <c r="HN53" s="223"/>
      <c r="HO53" s="223"/>
      <c r="HP53" s="223"/>
      <c r="HQ53" s="223"/>
      <c r="HR53" s="223"/>
      <c r="HS53" s="223"/>
      <c r="HT53" s="223"/>
      <c r="HU53" s="223"/>
      <c r="HV53" s="223"/>
      <c r="HW53" s="223"/>
      <c r="HX53" s="223"/>
      <c r="HY53" s="223"/>
      <c r="HZ53" s="223"/>
      <c r="IA53" s="223"/>
      <c r="IB53" s="223"/>
      <c r="IC53" s="223"/>
      <c r="ID53" s="223"/>
      <c r="IE53" s="223"/>
      <c r="IF53" s="223"/>
      <c r="IG53" s="223"/>
      <c r="IH53" s="223"/>
      <c r="II53" s="223"/>
      <c r="IJ53" s="223"/>
      <c r="IK53" s="223"/>
      <c r="IL53" s="223"/>
      <c r="IM53" s="223"/>
      <c r="IN53" s="223"/>
      <c r="IO53" s="223"/>
      <c r="IP53" s="223"/>
      <c r="IQ53" s="223"/>
      <c r="IR53" s="223"/>
      <c r="IS53" s="223"/>
      <c r="IT53" s="223"/>
      <c r="IU53" s="223"/>
      <c r="IV53" s="223"/>
      <c r="IW53" s="223"/>
      <c r="IX53" s="223"/>
      <c r="IY53" s="223"/>
      <c r="IZ53" s="223"/>
      <c r="JA53" s="223"/>
      <c r="JB53" s="223"/>
      <c r="JC53" s="223"/>
      <c r="JD53" s="223"/>
      <c r="JE53" s="223"/>
      <c r="JF53" s="223"/>
      <c r="JG53" s="223"/>
      <c r="JH53" s="223"/>
      <c r="JI53" s="223"/>
      <c r="JJ53" s="223"/>
      <c r="JK53" s="223"/>
      <c r="JL53" s="223"/>
      <c r="JM53" s="223"/>
      <c r="JN53" s="223"/>
      <c r="JO53" s="223"/>
      <c r="JP53" s="223"/>
      <c r="JQ53" s="223"/>
      <c r="JR53" s="223"/>
      <c r="JS53" s="223"/>
      <c r="JT53" s="223"/>
      <c r="JU53" s="223"/>
      <c r="JV53" s="223"/>
      <c r="JW53" s="223"/>
      <c r="JX53" s="223"/>
      <c r="JY53" s="223"/>
      <c r="JZ53" s="223"/>
      <c r="KA53" s="223"/>
      <c r="KB53" s="223"/>
      <c r="KC53" s="223"/>
      <c r="KD53" s="223"/>
      <c r="KE53" s="223"/>
      <c r="KF53" s="223"/>
      <c r="KG53" s="223"/>
      <c r="KH53" s="223"/>
      <c r="KI53" s="223"/>
      <c r="KJ53" s="223"/>
      <c r="KK53" s="223"/>
      <c r="KL53" s="223"/>
      <c r="KM53" s="223"/>
      <c r="KN53" s="223"/>
      <c r="KO53" s="223"/>
      <c r="KP53" s="223"/>
      <c r="KQ53" s="223"/>
      <c r="KR53" s="223"/>
      <c r="KS53" s="223"/>
      <c r="KT53" s="223"/>
      <c r="KU53" s="223"/>
      <c r="KV53" s="223"/>
      <c r="KW53" s="223"/>
      <c r="KX53" s="223"/>
      <c r="KY53" s="223"/>
      <c r="KZ53" s="223"/>
      <c r="LA53" s="223"/>
      <c r="LB53" s="223"/>
      <c r="LC53" s="223"/>
      <c r="LD53" s="223"/>
      <c r="LE53" s="223"/>
      <c r="LF53" s="223"/>
      <c r="LG53" s="223"/>
      <c r="LH53" s="223"/>
      <c r="LI53" s="223"/>
      <c r="LJ53" s="223"/>
      <c r="LK53" s="223"/>
      <c r="LL53" s="223"/>
      <c r="LM53" s="223"/>
      <c r="LN53" s="223"/>
      <c r="LO53" s="223"/>
      <c r="LP53" s="223"/>
      <c r="LQ53" s="223"/>
      <c r="LR53" s="223"/>
      <c r="LS53" s="223"/>
      <c r="LT53" s="223"/>
      <c r="LU53" s="223"/>
      <c r="LV53" s="223"/>
      <c r="LW53" s="223"/>
      <c r="LX53" s="223"/>
      <c r="LY53" s="223"/>
      <c r="LZ53" s="223"/>
      <c r="MA53" s="223"/>
      <c r="MB53" s="223"/>
      <c r="MC53" s="223"/>
      <c r="MD53" s="223"/>
      <c r="ME53" s="223"/>
      <c r="MF53" s="223"/>
      <c r="MG53" s="223"/>
      <c r="MH53" s="223"/>
      <c r="MI53" s="223"/>
      <c r="MJ53" s="223"/>
      <c r="MK53" s="223"/>
      <c r="ML53" s="223"/>
      <c r="MM53" s="223"/>
      <c r="MN53" s="223"/>
      <c r="MO53" s="223"/>
      <c r="MP53" s="223"/>
      <c r="MQ53" s="223"/>
      <c r="MR53" s="223"/>
      <c r="MS53" s="223"/>
      <c r="MT53" s="223"/>
      <c r="MU53" s="223"/>
      <c r="MV53" s="223"/>
      <c r="MW53" s="223"/>
      <c r="MX53" s="223"/>
      <c r="MY53" s="223"/>
      <c r="MZ53" s="223"/>
      <c r="NA53" s="223"/>
      <c r="NB53" s="223"/>
      <c r="NC53" s="223"/>
      <c r="ND53" s="223"/>
      <c r="NE53" s="223"/>
      <c r="NF53" s="223"/>
      <c r="NG53" s="223"/>
      <c r="NH53" s="223"/>
      <c r="NI53" s="223"/>
      <c r="NJ53" s="223"/>
      <c r="NK53" s="223"/>
      <c r="NL53" s="223"/>
      <c r="NM53" s="223"/>
      <c r="NN53" s="223"/>
      <c r="NO53" s="223"/>
      <c r="NP53" s="223"/>
      <c r="NQ53" s="223"/>
      <c r="NR53" s="223"/>
      <c r="NS53" s="223"/>
      <c r="NT53" s="223"/>
      <c r="NU53" s="223"/>
      <c r="NV53" s="223"/>
      <c r="NW53" s="223"/>
      <c r="NX53" s="223"/>
      <c r="NY53" s="223"/>
      <c r="NZ53" s="223"/>
      <c r="OA53" s="223"/>
      <c r="OB53" s="223"/>
      <c r="OC53" s="223"/>
      <c r="OD53" s="223"/>
      <c r="OE53" s="223"/>
      <c r="OF53" s="223"/>
      <c r="OG53" s="223"/>
      <c r="OH53" s="223"/>
      <c r="OI53" s="223"/>
      <c r="OJ53" s="223"/>
      <c r="OK53" s="223"/>
      <c r="OL53" s="223"/>
      <c r="OM53" s="223"/>
      <c r="ON53" s="223"/>
      <c r="OO53" s="223"/>
      <c r="OP53" s="223"/>
      <c r="OQ53" s="223"/>
      <c r="OR53" s="223"/>
      <c r="OS53" s="223"/>
      <c r="OT53" s="223"/>
      <c r="OU53" s="223"/>
      <c r="OV53" s="223"/>
      <c r="OW53" s="223"/>
      <c r="OX53" s="223"/>
      <c r="OY53" s="223"/>
      <c r="OZ53" s="223"/>
      <c r="PA53" s="223"/>
      <c r="PB53" s="223"/>
      <c r="PC53" s="223"/>
      <c r="PD53" s="223"/>
      <c r="PE53" s="223"/>
      <c r="PF53" s="223"/>
      <c r="PG53" s="223"/>
      <c r="PH53" s="223"/>
      <c r="PI53" s="223"/>
      <c r="PJ53" s="223"/>
      <c r="PK53" s="223"/>
      <c r="PL53" s="223"/>
      <c r="PM53" s="223"/>
      <c r="PN53" s="223"/>
      <c r="PO53" s="223"/>
      <c r="PP53" s="223"/>
      <c r="PQ53" s="223"/>
      <c r="PR53" s="223"/>
      <c r="PS53" s="223"/>
      <c r="PT53" s="223"/>
      <c r="PU53" s="223"/>
      <c r="PV53" s="223"/>
      <c r="PW53" s="223"/>
      <c r="PX53" s="223"/>
      <c r="PY53" s="223"/>
      <c r="PZ53" s="223"/>
      <c r="QA53" s="223"/>
      <c r="QB53" s="223"/>
      <c r="QC53" s="223"/>
      <c r="QD53" s="223"/>
      <c r="QE53" s="223"/>
      <c r="QF53" s="223"/>
      <c r="QG53" s="223"/>
      <c r="QH53" s="223"/>
      <c r="QI53" s="223"/>
      <c r="QJ53" s="223"/>
      <c r="QK53" s="223"/>
      <c r="QL53" s="223"/>
      <c r="QM53" s="223"/>
      <c r="QN53" s="223"/>
      <c r="QO53" s="223"/>
      <c r="QP53" s="223"/>
      <c r="QQ53" s="223"/>
      <c r="QR53" s="223"/>
      <c r="QS53" s="223"/>
      <c r="QT53" s="223"/>
      <c r="QU53" s="223"/>
      <c r="QV53" s="223"/>
      <c r="QW53" s="223"/>
      <c r="QX53" s="223"/>
      <c r="QY53" s="223"/>
      <c r="QZ53" s="223"/>
      <c r="RA53" s="223"/>
      <c r="RB53" s="223"/>
      <c r="RC53" s="223"/>
      <c r="RD53" s="223"/>
      <c r="RE53" s="223"/>
      <c r="RF53" s="223"/>
      <c r="RG53" s="223"/>
      <c r="RH53" s="223"/>
      <c r="RI53" s="223"/>
      <c r="RJ53" s="223"/>
      <c r="RK53" s="223"/>
      <c r="RL53" s="223"/>
      <c r="RM53" s="223"/>
      <c r="RN53" s="223"/>
      <c r="RO53" s="223"/>
      <c r="RP53" s="223"/>
      <c r="RQ53" s="223"/>
      <c r="RR53" s="223"/>
      <c r="RS53" s="223"/>
      <c r="RT53" s="223"/>
      <c r="RU53" s="223"/>
      <c r="RV53" s="223"/>
      <c r="RW53" s="223"/>
      <c r="RX53" s="223"/>
      <c r="RY53" s="223"/>
      <c r="RZ53" s="223"/>
      <c r="SA53" s="223"/>
      <c r="SB53" s="223"/>
      <c r="SC53" s="223"/>
      <c r="SD53" s="223"/>
      <c r="SE53" s="223"/>
      <c r="SF53" s="223"/>
      <c r="SG53" s="223"/>
      <c r="SH53" s="223"/>
      <c r="SI53" s="223"/>
      <c r="SJ53" s="223"/>
      <c r="SK53" s="223"/>
      <c r="SL53" s="223"/>
      <c r="SM53" s="223"/>
      <c r="SN53" s="223"/>
      <c r="SO53" s="223"/>
      <c r="SP53" s="223"/>
      <c r="SQ53" s="223"/>
      <c r="SR53" s="223"/>
      <c r="SS53" s="223"/>
      <c r="ST53" s="223"/>
      <c r="SU53" s="223"/>
      <c r="SV53" s="223"/>
      <c r="SW53" s="223"/>
      <c r="SX53" s="223"/>
      <c r="SY53" s="223"/>
      <c r="SZ53" s="223"/>
      <c r="TA53" s="223"/>
      <c r="TB53" s="223"/>
      <c r="TC53" s="223"/>
      <c r="TD53" s="223"/>
      <c r="TE53" s="223"/>
      <c r="TF53" s="223"/>
      <c r="TG53" s="223"/>
      <c r="TH53" s="223"/>
      <c r="TI53" s="223"/>
      <c r="TJ53" s="223"/>
      <c r="TK53" s="223"/>
      <c r="TL53" s="223"/>
      <c r="TM53" s="223"/>
      <c r="TN53" s="223"/>
      <c r="TO53" s="223"/>
      <c r="TP53" s="223"/>
      <c r="TQ53" s="223"/>
      <c r="TR53" s="223"/>
      <c r="TS53" s="223"/>
      <c r="TT53" s="223"/>
      <c r="TU53" s="223"/>
      <c r="TV53" s="223"/>
      <c r="TW53" s="223"/>
      <c r="TX53" s="223"/>
      <c r="TY53" s="223"/>
      <c r="TZ53" s="223"/>
      <c r="UA53" s="223"/>
      <c r="UB53" s="223"/>
      <c r="UC53" s="223"/>
      <c r="UD53" s="223"/>
      <c r="UE53" s="223"/>
      <c r="UF53" s="223"/>
      <c r="UG53" s="223"/>
      <c r="UH53" s="223"/>
      <c r="UI53" s="223"/>
      <c r="UJ53" s="223"/>
      <c r="UK53" s="223"/>
      <c r="UL53" s="223"/>
      <c r="UM53" s="223"/>
      <c r="UN53" s="223"/>
      <c r="UO53" s="223"/>
      <c r="UP53" s="223"/>
      <c r="UQ53" s="223"/>
      <c r="UR53" s="223"/>
      <c r="US53" s="223"/>
      <c r="UT53" s="223"/>
      <c r="UU53" s="223"/>
      <c r="UV53" s="223"/>
      <c r="UW53" s="223"/>
      <c r="UX53" s="223"/>
      <c r="UY53" s="223"/>
      <c r="UZ53" s="223"/>
      <c r="VA53" s="223"/>
      <c r="VB53" s="223"/>
      <c r="VC53" s="223"/>
      <c r="VD53" s="223"/>
      <c r="VE53" s="223"/>
      <c r="VF53" s="223"/>
      <c r="VG53" s="223"/>
      <c r="VH53" s="223"/>
      <c r="VI53" s="223"/>
      <c r="VJ53" s="223"/>
      <c r="VK53" s="223"/>
      <c r="VL53" s="223"/>
      <c r="VM53" s="223"/>
      <c r="VN53" s="223"/>
      <c r="VO53" s="223"/>
      <c r="VP53" s="223"/>
      <c r="VQ53" s="223"/>
      <c r="VR53" s="223"/>
      <c r="VS53" s="223"/>
      <c r="VT53" s="223"/>
      <c r="VU53" s="223"/>
      <c r="VV53" s="223"/>
      <c r="VW53" s="223"/>
      <c r="VX53" s="223"/>
      <c r="VY53" s="223"/>
      <c r="VZ53" s="223"/>
      <c r="WA53" s="223"/>
      <c r="WB53" s="223"/>
      <c r="WC53" s="223"/>
      <c r="WD53" s="223"/>
      <c r="WE53" s="223"/>
      <c r="WF53" s="223"/>
      <c r="WG53" s="223"/>
      <c r="WH53" s="223"/>
      <c r="WI53" s="223"/>
      <c r="WJ53" s="223"/>
      <c r="WK53" s="223"/>
      <c r="WL53" s="223"/>
      <c r="WM53" s="223"/>
      <c r="WN53" s="223"/>
      <c r="WO53" s="223"/>
      <c r="WP53" s="223"/>
      <c r="WQ53" s="223"/>
      <c r="WR53" s="223"/>
      <c r="WS53" s="223"/>
      <c r="WT53" s="223"/>
      <c r="WU53" s="223"/>
      <c r="WV53" s="223"/>
      <c r="WW53" s="223"/>
      <c r="WX53" s="223"/>
      <c r="WY53" s="223"/>
      <c r="WZ53" s="223"/>
      <c r="XA53" s="223"/>
      <c r="XB53" s="223"/>
      <c r="XC53" s="223"/>
      <c r="XD53" s="223"/>
      <c r="XE53" s="223"/>
      <c r="XF53" s="223"/>
      <c r="XG53" s="223"/>
      <c r="XH53" s="223"/>
      <c r="XI53" s="223"/>
      <c r="XJ53" s="223"/>
      <c r="XK53" s="223"/>
      <c r="XL53" s="223"/>
      <c r="XM53" s="223"/>
      <c r="XN53" s="223"/>
      <c r="XO53" s="223"/>
      <c r="XP53" s="223"/>
      <c r="XQ53" s="223"/>
      <c r="XR53" s="223"/>
      <c r="XS53" s="223"/>
      <c r="XT53" s="223"/>
      <c r="XU53" s="223"/>
      <c r="XV53" s="223"/>
      <c r="XW53" s="223"/>
      <c r="XX53" s="223"/>
      <c r="XY53" s="223"/>
      <c r="XZ53" s="223"/>
      <c r="YA53" s="223"/>
      <c r="YB53" s="223"/>
      <c r="YC53" s="223"/>
      <c r="YD53" s="223"/>
      <c r="YE53" s="223"/>
      <c r="YF53" s="223"/>
      <c r="YG53" s="223"/>
      <c r="YH53" s="223"/>
      <c r="YI53" s="223"/>
      <c r="YJ53" s="223"/>
      <c r="YK53" s="223"/>
      <c r="YL53" s="223"/>
      <c r="YM53" s="223"/>
      <c r="YN53" s="223"/>
      <c r="YO53" s="223"/>
      <c r="YP53" s="223"/>
      <c r="YQ53" s="223"/>
      <c r="YR53" s="223"/>
      <c r="YS53" s="223"/>
      <c r="YT53" s="223"/>
      <c r="YU53" s="223"/>
      <c r="YV53" s="223"/>
      <c r="YW53" s="223"/>
      <c r="YX53" s="223"/>
      <c r="YY53" s="223"/>
      <c r="YZ53" s="223"/>
      <c r="ZA53" s="223"/>
      <c r="ZB53" s="223"/>
      <c r="ZC53" s="223"/>
      <c r="ZD53" s="223"/>
      <c r="ZE53" s="223"/>
      <c r="ZF53" s="223"/>
      <c r="ZG53" s="223"/>
      <c r="ZH53" s="223"/>
      <c r="ZI53" s="223"/>
      <c r="ZJ53" s="223"/>
      <c r="ZK53" s="223"/>
      <c r="ZL53" s="223"/>
      <c r="ZM53" s="223"/>
      <c r="ZN53" s="223"/>
      <c r="ZO53" s="223"/>
      <c r="ZP53" s="223"/>
      <c r="ZQ53" s="223"/>
      <c r="ZR53" s="223"/>
      <c r="ZS53" s="223"/>
      <c r="ZT53" s="223"/>
      <c r="ZU53" s="223"/>
      <c r="ZV53" s="223"/>
      <c r="ZW53" s="223"/>
      <c r="ZX53" s="223"/>
      <c r="ZY53" s="223"/>
      <c r="ZZ53" s="223"/>
      <c r="AAA53" s="223"/>
      <c r="AAB53" s="223"/>
      <c r="AAC53" s="223"/>
      <c r="AAD53" s="223"/>
      <c r="AAE53" s="223"/>
      <c r="AAF53" s="223"/>
      <c r="AAG53" s="223"/>
      <c r="AAH53" s="223"/>
      <c r="AAI53" s="223"/>
      <c r="AAJ53" s="223"/>
      <c r="AAK53" s="223"/>
      <c r="AAL53" s="223"/>
      <c r="AAM53" s="223"/>
      <c r="AAN53" s="223"/>
      <c r="AAO53" s="223"/>
      <c r="AAP53" s="223"/>
      <c r="AAQ53" s="223"/>
      <c r="AAR53" s="223"/>
      <c r="AAS53" s="223"/>
      <c r="AAT53" s="223"/>
      <c r="AAU53" s="223"/>
      <c r="AAV53" s="223"/>
      <c r="AAW53" s="223"/>
      <c r="AAX53" s="223"/>
      <c r="AAY53" s="223"/>
      <c r="AAZ53" s="223"/>
      <c r="ABA53" s="223"/>
      <c r="ABB53" s="223"/>
      <c r="ABC53" s="223"/>
      <c r="ABD53" s="223"/>
      <c r="ABE53" s="223"/>
      <c r="ABF53" s="223"/>
      <c r="ABG53" s="223"/>
      <c r="ABH53" s="223"/>
      <c r="ABI53" s="223"/>
      <c r="ABJ53" s="223"/>
      <c r="ABK53" s="223"/>
      <c r="ABL53" s="223"/>
      <c r="ABM53" s="223"/>
      <c r="ABN53" s="223"/>
      <c r="ABO53" s="223"/>
      <c r="ABP53" s="223"/>
      <c r="ABQ53" s="223"/>
      <c r="ABR53" s="223"/>
      <c r="ABS53" s="223"/>
      <c r="ABT53" s="223"/>
      <c r="ABU53" s="223"/>
      <c r="ABV53" s="223"/>
      <c r="ABW53" s="223"/>
      <c r="ABX53" s="223"/>
      <c r="ABY53" s="223"/>
      <c r="ABZ53" s="223"/>
      <c r="ACA53" s="223"/>
      <c r="ACB53" s="223"/>
      <c r="ACC53" s="223"/>
      <c r="ACD53" s="223"/>
      <c r="ACE53" s="223"/>
      <c r="ACF53" s="223"/>
      <c r="ACG53" s="223"/>
      <c r="ACH53" s="223"/>
      <c r="ACI53" s="223"/>
      <c r="ACJ53" s="223"/>
      <c r="ACK53" s="223"/>
      <c r="ACL53" s="223"/>
      <c r="ACM53" s="223"/>
      <c r="ACN53" s="223"/>
      <c r="ACO53" s="223"/>
      <c r="ACP53" s="223"/>
      <c r="ACQ53" s="223"/>
      <c r="ACR53" s="223"/>
      <c r="ACS53" s="223"/>
      <c r="ACT53" s="223"/>
      <c r="ACU53" s="223"/>
      <c r="ACV53" s="223"/>
      <c r="ACW53" s="223"/>
      <c r="ACX53" s="223"/>
      <c r="ACY53" s="223"/>
      <c r="ACZ53" s="223"/>
      <c r="ADA53" s="223"/>
      <c r="ADB53" s="223"/>
      <c r="ADC53" s="223"/>
      <c r="ADD53" s="223"/>
      <c r="ADE53" s="223"/>
      <c r="ADF53" s="223"/>
      <c r="ADG53" s="223"/>
      <c r="ADH53" s="223"/>
      <c r="ADI53" s="223"/>
      <c r="ADJ53" s="223"/>
      <c r="ADK53" s="223"/>
      <c r="ADL53" s="223"/>
      <c r="ADM53" s="223"/>
      <c r="ADN53" s="223"/>
      <c r="ADO53" s="223"/>
      <c r="ADP53" s="223"/>
      <c r="ADQ53" s="223"/>
      <c r="ADR53" s="223"/>
      <c r="ADS53" s="223"/>
      <c r="ADT53" s="223"/>
      <c r="ADU53" s="223"/>
      <c r="ADV53" s="223"/>
      <c r="ADW53" s="223"/>
      <c r="ADX53" s="223"/>
      <c r="ADY53" s="223"/>
      <c r="ADZ53" s="223"/>
      <c r="AEA53" s="223"/>
      <c r="AEB53" s="223"/>
      <c r="AEC53" s="223"/>
      <c r="AED53" s="223"/>
      <c r="AEE53" s="223"/>
      <c r="AEF53" s="223"/>
      <c r="AEG53" s="223"/>
      <c r="AEH53" s="223"/>
      <c r="AEI53" s="223"/>
      <c r="AEJ53" s="223"/>
      <c r="AEK53" s="223"/>
      <c r="AEL53" s="223"/>
      <c r="AEM53" s="223"/>
      <c r="AEN53" s="223"/>
      <c r="AEO53" s="223"/>
      <c r="AEP53" s="223"/>
      <c r="AEQ53" s="223"/>
      <c r="AER53" s="223"/>
      <c r="AES53" s="223"/>
      <c r="AET53" s="223"/>
      <c r="AEU53" s="223"/>
      <c r="AEV53" s="223"/>
      <c r="AEW53" s="223"/>
      <c r="AEX53" s="223"/>
      <c r="AEY53" s="223"/>
      <c r="AEZ53" s="223"/>
      <c r="AFA53" s="223"/>
      <c r="AFB53" s="223"/>
      <c r="AFC53" s="223"/>
      <c r="AFD53" s="223"/>
      <c r="AFE53" s="223"/>
      <c r="AFF53" s="223"/>
      <c r="AFG53" s="223"/>
      <c r="AFH53" s="223"/>
      <c r="AFI53" s="223"/>
      <c r="AFJ53" s="223"/>
      <c r="AFK53" s="223"/>
      <c r="AFL53" s="223"/>
      <c r="AFM53" s="223"/>
      <c r="AFN53" s="223"/>
      <c r="AFO53" s="223"/>
      <c r="AFP53" s="223"/>
      <c r="AFQ53" s="223"/>
      <c r="AFR53" s="223"/>
      <c r="AFS53" s="223"/>
      <c r="AFT53" s="223"/>
      <c r="AFU53" s="223"/>
      <c r="AFV53" s="223"/>
      <c r="AFW53" s="223"/>
      <c r="AFX53" s="223"/>
      <c r="AFY53" s="223"/>
      <c r="AFZ53" s="223"/>
      <c r="AGA53" s="223"/>
      <c r="AGB53" s="223"/>
      <c r="AGC53" s="223"/>
      <c r="AGD53" s="223"/>
      <c r="AGE53" s="223"/>
      <c r="AGF53" s="223"/>
      <c r="AGG53" s="223"/>
      <c r="AGH53" s="223"/>
      <c r="AGI53" s="223"/>
      <c r="AGJ53" s="223"/>
      <c r="AGK53" s="223"/>
      <c r="AGL53" s="223"/>
      <c r="AGM53" s="223"/>
      <c r="AGN53" s="223"/>
      <c r="AGO53" s="223"/>
      <c r="AGP53" s="223"/>
      <c r="AGQ53" s="223"/>
      <c r="AGR53" s="223"/>
      <c r="AGS53" s="223"/>
      <c r="AGT53" s="223"/>
      <c r="AGU53" s="223"/>
      <c r="AGV53" s="223"/>
      <c r="AGW53" s="223"/>
      <c r="AGX53" s="223"/>
      <c r="AGY53" s="223"/>
      <c r="AGZ53" s="223"/>
      <c r="AHA53" s="223"/>
      <c r="AHB53" s="223"/>
      <c r="AHC53" s="223"/>
      <c r="AHD53" s="223"/>
      <c r="AHE53" s="223"/>
      <c r="AHF53" s="223"/>
      <c r="AHG53" s="223"/>
      <c r="AHH53" s="223"/>
      <c r="AHI53" s="223"/>
      <c r="AHJ53" s="223"/>
      <c r="AHK53" s="223"/>
      <c r="AHL53" s="223"/>
      <c r="AHM53" s="223"/>
      <c r="AHN53" s="223"/>
      <c r="AHO53" s="223"/>
      <c r="AHP53" s="223"/>
      <c r="AHQ53" s="223"/>
      <c r="AHR53" s="223"/>
      <c r="AHS53" s="223"/>
      <c r="AHT53" s="223"/>
      <c r="AHU53" s="223"/>
      <c r="AHV53" s="223"/>
      <c r="AHW53" s="223"/>
      <c r="AHX53" s="223"/>
      <c r="AHY53" s="223"/>
      <c r="AHZ53" s="223"/>
      <c r="AIA53" s="223"/>
      <c r="AIB53" s="223"/>
      <c r="AIC53" s="223"/>
      <c r="AID53" s="223"/>
      <c r="AIE53" s="223"/>
      <c r="AIF53" s="223"/>
      <c r="AIG53" s="223"/>
      <c r="AIH53" s="223"/>
      <c r="AII53" s="223"/>
      <c r="AIJ53" s="223"/>
      <c r="AIK53" s="223"/>
      <c r="AIL53" s="223"/>
      <c r="AIM53" s="223"/>
      <c r="AIN53" s="223"/>
      <c r="AIO53" s="223"/>
      <c r="AIP53" s="223"/>
      <c r="AIQ53" s="223"/>
      <c r="AIR53" s="223"/>
      <c r="AIS53" s="223"/>
      <c r="AIT53" s="223"/>
      <c r="AIU53" s="223"/>
      <c r="AIV53" s="223"/>
      <c r="AIW53" s="223"/>
      <c r="AIX53" s="223"/>
      <c r="AIY53" s="223"/>
      <c r="AIZ53" s="223"/>
      <c r="AJA53" s="223"/>
      <c r="AJB53" s="223"/>
      <c r="AJC53" s="223"/>
      <c r="AJD53" s="223"/>
      <c r="AJE53" s="223"/>
      <c r="AJF53" s="223"/>
      <c r="AJG53" s="223"/>
      <c r="AJH53" s="223"/>
      <c r="AJI53" s="223"/>
      <c r="AJJ53" s="223"/>
      <c r="AJK53" s="223"/>
      <c r="AJL53" s="223"/>
      <c r="AJM53" s="223"/>
      <c r="AJN53" s="223"/>
      <c r="AJO53" s="223"/>
      <c r="AJP53" s="223"/>
      <c r="AJQ53" s="223"/>
      <c r="AJR53" s="223"/>
      <c r="AJS53" s="223"/>
      <c r="AJT53" s="223"/>
      <c r="AJU53" s="223"/>
      <c r="AJV53" s="223"/>
      <c r="AJW53" s="223"/>
      <c r="AJX53" s="223"/>
      <c r="AJY53" s="223"/>
      <c r="AJZ53" s="223"/>
      <c r="AKA53" s="223"/>
      <c r="AKB53" s="223"/>
      <c r="AKC53" s="223"/>
      <c r="AKD53" s="223"/>
      <c r="AKE53" s="223"/>
      <c r="AKF53" s="223"/>
      <c r="AKG53" s="223"/>
      <c r="AKH53" s="223"/>
      <c r="AKI53" s="223"/>
      <c r="AKJ53" s="223"/>
      <c r="AKK53" s="223"/>
      <c r="AKL53" s="223"/>
      <c r="AKM53" s="223"/>
      <c r="AKN53" s="223"/>
      <c r="AKO53" s="223"/>
      <c r="AKP53" s="223"/>
      <c r="AKQ53" s="223"/>
      <c r="AKR53" s="223"/>
      <c r="AKS53" s="223"/>
      <c r="AKT53" s="223"/>
      <c r="AKU53" s="223"/>
      <c r="AKV53" s="223"/>
      <c r="AKW53" s="223"/>
      <c r="AKX53" s="223"/>
      <c r="AKY53" s="223"/>
      <c r="AKZ53" s="223"/>
      <c r="ALA53" s="223"/>
      <c r="ALB53" s="223"/>
      <c r="ALC53" s="223"/>
      <c r="ALD53" s="223"/>
      <c r="ALE53" s="223"/>
      <c r="ALF53" s="223"/>
      <c r="ALG53" s="223"/>
      <c r="ALH53" s="223"/>
      <c r="ALI53" s="223"/>
      <c r="ALJ53" s="223"/>
      <c r="ALK53" s="223"/>
      <c r="ALL53" s="223"/>
      <c r="ALM53" s="223"/>
      <c r="ALN53" s="223"/>
      <c r="ALO53" s="223"/>
      <c r="ALP53" s="223"/>
      <c r="ALQ53" s="223"/>
      <c r="ALR53" s="223"/>
      <c r="ALS53" s="223"/>
      <c r="ALT53" s="223"/>
      <c r="ALU53" s="223"/>
      <c r="ALV53" s="223"/>
      <c r="ALW53" s="223"/>
      <c r="ALX53" s="223"/>
      <c r="ALY53" s="223"/>
      <c r="ALZ53" s="223"/>
      <c r="AMA53" s="223"/>
      <c r="AMB53" s="223"/>
      <c r="AMC53" s="223"/>
      <c r="AMD53" s="223"/>
      <c r="AME53" s="223"/>
      <c r="AMF53" s="223"/>
      <c r="AMG53" s="223"/>
      <c r="AMH53" s="223"/>
      <c r="AMI53" s="223"/>
      <c r="AMJ53" s="223"/>
    </row>
    <row r="54" s="60" customFormat="1" ht="18" spans="1:1024">
      <c r="A54" s="268"/>
      <c r="B54" s="268"/>
      <c r="C54" s="268"/>
      <c r="D54" s="268"/>
      <c r="E54" s="262"/>
      <c r="F54" s="262"/>
      <c r="G54" s="262"/>
      <c r="H54" s="262"/>
      <c r="I54" s="262"/>
      <c r="J54" s="311"/>
      <c r="K54" s="287"/>
      <c r="L54" s="287"/>
      <c r="M54" s="285"/>
      <c r="N54" s="230"/>
      <c r="O54" s="230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  <c r="AC54" s="229"/>
      <c r="AD54" s="229"/>
      <c r="AE54" s="229"/>
      <c r="AF54" s="229"/>
      <c r="AG54" s="229"/>
      <c r="AH54" s="229"/>
      <c r="AI54" s="229"/>
      <c r="AJ54" s="229"/>
      <c r="AK54" s="229"/>
      <c r="AL54" s="223"/>
      <c r="AM54" s="223"/>
      <c r="AN54" s="223"/>
      <c r="AO54" s="223"/>
      <c r="AP54" s="223"/>
      <c r="AQ54" s="223"/>
      <c r="AR54" s="223"/>
      <c r="AS54" s="223"/>
      <c r="AT54" s="223"/>
      <c r="AU54" s="223"/>
      <c r="AV54" s="223"/>
      <c r="AW54" s="223"/>
      <c r="AX54" s="223"/>
      <c r="AY54" s="223"/>
      <c r="AZ54" s="223"/>
      <c r="BA54" s="223"/>
      <c r="BB54" s="223"/>
      <c r="BC54" s="223"/>
      <c r="BD54" s="223"/>
      <c r="BE54" s="223"/>
      <c r="BF54" s="223"/>
      <c r="BG54" s="223"/>
      <c r="BH54" s="223"/>
      <c r="BI54" s="223"/>
      <c r="BJ54" s="223"/>
      <c r="BK54" s="223"/>
      <c r="BL54" s="223"/>
      <c r="BM54" s="223"/>
      <c r="BN54" s="223"/>
      <c r="BO54" s="223"/>
      <c r="BP54" s="223"/>
      <c r="BQ54" s="223"/>
      <c r="BR54" s="223"/>
      <c r="BS54" s="223"/>
      <c r="BT54" s="223"/>
      <c r="BU54" s="223"/>
      <c r="BV54" s="223"/>
      <c r="BW54" s="223"/>
      <c r="BX54" s="223"/>
      <c r="BY54" s="223"/>
      <c r="BZ54" s="223"/>
      <c r="CA54" s="223"/>
      <c r="CB54" s="223"/>
      <c r="CC54" s="223"/>
      <c r="CD54" s="223"/>
      <c r="CE54" s="223"/>
      <c r="CF54" s="223"/>
      <c r="CG54" s="223"/>
      <c r="CH54" s="223"/>
      <c r="CI54" s="223"/>
      <c r="CJ54" s="223"/>
      <c r="CK54" s="223"/>
      <c r="CL54" s="223"/>
      <c r="CM54" s="223"/>
      <c r="CN54" s="223"/>
      <c r="CO54" s="223"/>
      <c r="CP54" s="223"/>
      <c r="CQ54" s="223"/>
      <c r="CR54" s="223"/>
      <c r="CS54" s="223"/>
      <c r="CT54" s="223"/>
      <c r="CU54" s="223"/>
      <c r="CV54" s="223"/>
      <c r="CW54" s="223"/>
      <c r="CX54" s="223"/>
      <c r="CY54" s="223"/>
      <c r="CZ54" s="223"/>
      <c r="DA54" s="223"/>
      <c r="DB54" s="223"/>
      <c r="DC54" s="223"/>
      <c r="DD54" s="223"/>
      <c r="DE54" s="223"/>
      <c r="DF54" s="223"/>
      <c r="DG54" s="223"/>
      <c r="DH54" s="223"/>
      <c r="DI54" s="223"/>
      <c r="DJ54" s="223"/>
      <c r="DK54" s="223"/>
      <c r="DL54" s="223"/>
      <c r="DM54" s="223"/>
      <c r="DN54" s="223"/>
      <c r="DO54" s="223"/>
      <c r="DP54" s="223"/>
      <c r="DQ54" s="223"/>
      <c r="DR54" s="223"/>
      <c r="DS54" s="223"/>
      <c r="DT54" s="223"/>
      <c r="DU54" s="223"/>
      <c r="DV54" s="223"/>
      <c r="DW54" s="223"/>
      <c r="DX54" s="223"/>
      <c r="DY54" s="223"/>
      <c r="DZ54" s="223"/>
      <c r="EA54" s="223"/>
      <c r="EB54" s="223"/>
      <c r="EC54" s="223"/>
      <c r="ED54" s="223"/>
      <c r="EE54" s="223"/>
      <c r="EF54" s="223"/>
      <c r="EG54" s="223"/>
      <c r="EH54" s="223"/>
      <c r="EI54" s="223"/>
      <c r="EJ54" s="223"/>
      <c r="EK54" s="223"/>
      <c r="EL54" s="223"/>
      <c r="EM54" s="223"/>
      <c r="EN54" s="223"/>
      <c r="EO54" s="223"/>
      <c r="EP54" s="223"/>
      <c r="EQ54" s="223"/>
      <c r="ER54" s="223"/>
      <c r="ES54" s="223"/>
      <c r="ET54" s="223"/>
      <c r="EU54" s="223"/>
      <c r="EV54" s="223"/>
      <c r="EW54" s="223"/>
      <c r="EX54" s="223"/>
      <c r="EY54" s="223"/>
      <c r="EZ54" s="223"/>
      <c r="FA54" s="223"/>
      <c r="FB54" s="223"/>
      <c r="FC54" s="223"/>
      <c r="FD54" s="223"/>
      <c r="FE54" s="223"/>
      <c r="FF54" s="223"/>
      <c r="FG54" s="223"/>
      <c r="FH54" s="223"/>
      <c r="FI54" s="223"/>
      <c r="FJ54" s="223"/>
      <c r="FK54" s="223"/>
      <c r="FL54" s="223"/>
      <c r="FM54" s="223"/>
      <c r="FN54" s="223"/>
      <c r="FO54" s="223"/>
      <c r="FP54" s="223"/>
      <c r="FQ54" s="223"/>
      <c r="FR54" s="223"/>
      <c r="FS54" s="223"/>
      <c r="FT54" s="223"/>
      <c r="FU54" s="223"/>
      <c r="FV54" s="223"/>
      <c r="FW54" s="223"/>
      <c r="FX54" s="223"/>
      <c r="FY54" s="223"/>
      <c r="FZ54" s="223"/>
      <c r="GA54" s="223"/>
      <c r="GB54" s="223"/>
      <c r="GC54" s="223"/>
      <c r="GD54" s="223"/>
      <c r="GE54" s="223"/>
      <c r="GF54" s="223"/>
      <c r="GG54" s="223"/>
      <c r="GH54" s="223"/>
      <c r="GI54" s="223"/>
      <c r="GJ54" s="223"/>
      <c r="GK54" s="223"/>
      <c r="GL54" s="223"/>
      <c r="GM54" s="223"/>
      <c r="GN54" s="223"/>
      <c r="GO54" s="223"/>
      <c r="GP54" s="223"/>
      <c r="GQ54" s="223"/>
      <c r="GR54" s="223"/>
      <c r="GS54" s="223"/>
      <c r="GT54" s="223"/>
      <c r="GU54" s="223"/>
      <c r="GV54" s="223"/>
      <c r="GW54" s="223"/>
      <c r="GX54" s="223"/>
      <c r="GY54" s="223"/>
      <c r="GZ54" s="223"/>
      <c r="HA54" s="223"/>
      <c r="HB54" s="223"/>
      <c r="HC54" s="223"/>
      <c r="HD54" s="223"/>
      <c r="HE54" s="223"/>
      <c r="HF54" s="223"/>
      <c r="HG54" s="223"/>
      <c r="HH54" s="223"/>
      <c r="HI54" s="223"/>
      <c r="HJ54" s="223"/>
      <c r="HK54" s="223"/>
      <c r="HL54" s="223"/>
      <c r="HM54" s="223"/>
      <c r="HN54" s="223"/>
      <c r="HO54" s="223"/>
      <c r="HP54" s="223"/>
      <c r="HQ54" s="223"/>
      <c r="HR54" s="223"/>
      <c r="HS54" s="223"/>
      <c r="HT54" s="223"/>
      <c r="HU54" s="223"/>
      <c r="HV54" s="223"/>
      <c r="HW54" s="223"/>
      <c r="HX54" s="223"/>
      <c r="HY54" s="223"/>
      <c r="HZ54" s="223"/>
      <c r="IA54" s="223"/>
      <c r="IB54" s="223"/>
      <c r="IC54" s="223"/>
      <c r="ID54" s="223"/>
      <c r="IE54" s="223"/>
      <c r="IF54" s="223"/>
      <c r="IG54" s="223"/>
      <c r="IH54" s="223"/>
      <c r="II54" s="223"/>
      <c r="IJ54" s="223"/>
      <c r="IK54" s="223"/>
      <c r="IL54" s="223"/>
      <c r="IM54" s="223"/>
      <c r="IN54" s="223"/>
      <c r="IO54" s="223"/>
      <c r="IP54" s="223"/>
      <c r="IQ54" s="223"/>
      <c r="IR54" s="223"/>
      <c r="IS54" s="223"/>
      <c r="IT54" s="223"/>
      <c r="IU54" s="223"/>
      <c r="IV54" s="223"/>
      <c r="IW54" s="223"/>
      <c r="IX54" s="223"/>
      <c r="IY54" s="223"/>
      <c r="IZ54" s="223"/>
      <c r="JA54" s="223"/>
      <c r="JB54" s="223"/>
      <c r="JC54" s="223"/>
      <c r="JD54" s="223"/>
      <c r="JE54" s="223"/>
      <c r="JF54" s="223"/>
      <c r="JG54" s="223"/>
      <c r="JH54" s="223"/>
      <c r="JI54" s="223"/>
      <c r="JJ54" s="223"/>
      <c r="JK54" s="223"/>
      <c r="JL54" s="223"/>
      <c r="JM54" s="223"/>
      <c r="JN54" s="223"/>
      <c r="JO54" s="223"/>
      <c r="JP54" s="223"/>
      <c r="JQ54" s="223"/>
      <c r="JR54" s="223"/>
      <c r="JS54" s="223"/>
      <c r="JT54" s="223"/>
      <c r="JU54" s="223"/>
      <c r="JV54" s="223"/>
      <c r="JW54" s="223"/>
      <c r="JX54" s="223"/>
      <c r="JY54" s="223"/>
      <c r="JZ54" s="223"/>
      <c r="KA54" s="223"/>
      <c r="KB54" s="223"/>
      <c r="KC54" s="223"/>
      <c r="KD54" s="223"/>
      <c r="KE54" s="223"/>
      <c r="KF54" s="223"/>
      <c r="KG54" s="223"/>
      <c r="KH54" s="223"/>
      <c r="KI54" s="223"/>
      <c r="KJ54" s="223"/>
      <c r="KK54" s="223"/>
      <c r="KL54" s="223"/>
      <c r="KM54" s="223"/>
      <c r="KN54" s="223"/>
      <c r="KO54" s="223"/>
      <c r="KP54" s="223"/>
      <c r="KQ54" s="223"/>
      <c r="KR54" s="223"/>
      <c r="KS54" s="223"/>
      <c r="KT54" s="223"/>
      <c r="KU54" s="223"/>
      <c r="KV54" s="223"/>
      <c r="KW54" s="223"/>
      <c r="KX54" s="223"/>
      <c r="KY54" s="223"/>
      <c r="KZ54" s="223"/>
      <c r="LA54" s="223"/>
      <c r="LB54" s="223"/>
      <c r="LC54" s="223"/>
      <c r="LD54" s="223"/>
      <c r="LE54" s="223"/>
      <c r="LF54" s="223"/>
      <c r="LG54" s="223"/>
      <c r="LH54" s="223"/>
      <c r="LI54" s="223"/>
      <c r="LJ54" s="223"/>
      <c r="LK54" s="223"/>
      <c r="LL54" s="223"/>
      <c r="LM54" s="223"/>
      <c r="LN54" s="223"/>
      <c r="LO54" s="223"/>
      <c r="LP54" s="223"/>
      <c r="LQ54" s="223"/>
      <c r="LR54" s="223"/>
      <c r="LS54" s="223"/>
      <c r="LT54" s="223"/>
      <c r="LU54" s="223"/>
      <c r="LV54" s="223"/>
      <c r="LW54" s="223"/>
      <c r="LX54" s="223"/>
      <c r="LY54" s="223"/>
      <c r="LZ54" s="223"/>
      <c r="MA54" s="223"/>
      <c r="MB54" s="223"/>
      <c r="MC54" s="223"/>
      <c r="MD54" s="223"/>
      <c r="ME54" s="223"/>
      <c r="MF54" s="223"/>
      <c r="MG54" s="223"/>
      <c r="MH54" s="223"/>
      <c r="MI54" s="223"/>
      <c r="MJ54" s="223"/>
      <c r="MK54" s="223"/>
      <c r="ML54" s="223"/>
      <c r="MM54" s="223"/>
      <c r="MN54" s="223"/>
      <c r="MO54" s="223"/>
      <c r="MP54" s="223"/>
      <c r="MQ54" s="223"/>
      <c r="MR54" s="223"/>
      <c r="MS54" s="223"/>
      <c r="MT54" s="223"/>
      <c r="MU54" s="223"/>
      <c r="MV54" s="223"/>
      <c r="MW54" s="223"/>
      <c r="MX54" s="223"/>
      <c r="MY54" s="223"/>
      <c r="MZ54" s="223"/>
      <c r="NA54" s="223"/>
      <c r="NB54" s="223"/>
      <c r="NC54" s="223"/>
      <c r="ND54" s="223"/>
      <c r="NE54" s="223"/>
      <c r="NF54" s="223"/>
      <c r="NG54" s="223"/>
      <c r="NH54" s="223"/>
      <c r="NI54" s="223"/>
      <c r="NJ54" s="223"/>
      <c r="NK54" s="223"/>
      <c r="NL54" s="223"/>
      <c r="NM54" s="223"/>
      <c r="NN54" s="223"/>
      <c r="NO54" s="223"/>
      <c r="NP54" s="223"/>
      <c r="NQ54" s="223"/>
      <c r="NR54" s="223"/>
      <c r="NS54" s="223"/>
      <c r="NT54" s="223"/>
      <c r="NU54" s="223"/>
      <c r="NV54" s="223"/>
      <c r="NW54" s="223"/>
      <c r="NX54" s="223"/>
      <c r="NY54" s="223"/>
      <c r="NZ54" s="223"/>
      <c r="OA54" s="223"/>
      <c r="OB54" s="223"/>
      <c r="OC54" s="223"/>
      <c r="OD54" s="223"/>
      <c r="OE54" s="223"/>
      <c r="OF54" s="223"/>
      <c r="OG54" s="223"/>
      <c r="OH54" s="223"/>
      <c r="OI54" s="223"/>
      <c r="OJ54" s="223"/>
      <c r="OK54" s="223"/>
      <c r="OL54" s="223"/>
      <c r="OM54" s="223"/>
      <c r="ON54" s="223"/>
      <c r="OO54" s="223"/>
      <c r="OP54" s="223"/>
      <c r="OQ54" s="223"/>
      <c r="OR54" s="223"/>
      <c r="OS54" s="223"/>
      <c r="OT54" s="223"/>
      <c r="OU54" s="223"/>
      <c r="OV54" s="223"/>
      <c r="OW54" s="223"/>
      <c r="OX54" s="223"/>
      <c r="OY54" s="223"/>
      <c r="OZ54" s="223"/>
      <c r="PA54" s="223"/>
      <c r="PB54" s="223"/>
      <c r="PC54" s="223"/>
      <c r="PD54" s="223"/>
      <c r="PE54" s="223"/>
      <c r="PF54" s="223"/>
      <c r="PG54" s="223"/>
      <c r="PH54" s="223"/>
      <c r="PI54" s="223"/>
      <c r="PJ54" s="223"/>
      <c r="PK54" s="223"/>
      <c r="PL54" s="223"/>
      <c r="PM54" s="223"/>
      <c r="PN54" s="223"/>
      <c r="PO54" s="223"/>
      <c r="PP54" s="223"/>
      <c r="PQ54" s="223"/>
      <c r="PR54" s="223"/>
      <c r="PS54" s="223"/>
      <c r="PT54" s="223"/>
      <c r="PU54" s="223"/>
      <c r="PV54" s="223"/>
      <c r="PW54" s="223"/>
      <c r="PX54" s="223"/>
      <c r="PY54" s="223"/>
      <c r="PZ54" s="223"/>
      <c r="QA54" s="223"/>
      <c r="QB54" s="223"/>
      <c r="QC54" s="223"/>
      <c r="QD54" s="223"/>
      <c r="QE54" s="223"/>
      <c r="QF54" s="223"/>
      <c r="QG54" s="223"/>
      <c r="QH54" s="223"/>
      <c r="QI54" s="223"/>
      <c r="QJ54" s="223"/>
      <c r="QK54" s="223"/>
      <c r="QL54" s="223"/>
      <c r="QM54" s="223"/>
      <c r="QN54" s="223"/>
      <c r="QO54" s="223"/>
      <c r="QP54" s="223"/>
      <c r="QQ54" s="223"/>
      <c r="QR54" s="223"/>
      <c r="QS54" s="223"/>
      <c r="QT54" s="223"/>
      <c r="QU54" s="223"/>
      <c r="QV54" s="223"/>
      <c r="QW54" s="223"/>
      <c r="QX54" s="223"/>
      <c r="QY54" s="223"/>
      <c r="QZ54" s="223"/>
      <c r="RA54" s="223"/>
      <c r="RB54" s="223"/>
      <c r="RC54" s="223"/>
      <c r="RD54" s="223"/>
      <c r="RE54" s="223"/>
      <c r="RF54" s="223"/>
      <c r="RG54" s="223"/>
      <c r="RH54" s="223"/>
      <c r="RI54" s="223"/>
      <c r="RJ54" s="223"/>
      <c r="RK54" s="223"/>
      <c r="RL54" s="223"/>
      <c r="RM54" s="223"/>
      <c r="RN54" s="223"/>
      <c r="RO54" s="223"/>
      <c r="RP54" s="223"/>
      <c r="RQ54" s="223"/>
      <c r="RR54" s="223"/>
      <c r="RS54" s="223"/>
      <c r="RT54" s="223"/>
      <c r="RU54" s="223"/>
      <c r="RV54" s="223"/>
      <c r="RW54" s="223"/>
      <c r="RX54" s="223"/>
      <c r="RY54" s="223"/>
      <c r="RZ54" s="223"/>
      <c r="SA54" s="223"/>
      <c r="SB54" s="223"/>
      <c r="SC54" s="223"/>
      <c r="SD54" s="223"/>
      <c r="SE54" s="223"/>
      <c r="SF54" s="223"/>
      <c r="SG54" s="223"/>
      <c r="SH54" s="223"/>
      <c r="SI54" s="223"/>
      <c r="SJ54" s="223"/>
      <c r="SK54" s="223"/>
      <c r="SL54" s="223"/>
      <c r="SM54" s="223"/>
      <c r="SN54" s="223"/>
      <c r="SO54" s="223"/>
      <c r="SP54" s="223"/>
      <c r="SQ54" s="223"/>
      <c r="SR54" s="223"/>
      <c r="SS54" s="223"/>
      <c r="ST54" s="223"/>
      <c r="SU54" s="223"/>
      <c r="SV54" s="223"/>
      <c r="SW54" s="223"/>
      <c r="SX54" s="223"/>
      <c r="SY54" s="223"/>
      <c r="SZ54" s="223"/>
      <c r="TA54" s="223"/>
      <c r="TB54" s="223"/>
      <c r="TC54" s="223"/>
      <c r="TD54" s="223"/>
      <c r="TE54" s="223"/>
      <c r="TF54" s="223"/>
      <c r="TG54" s="223"/>
      <c r="TH54" s="223"/>
      <c r="TI54" s="223"/>
      <c r="TJ54" s="223"/>
      <c r="TK54" s="223"/>
      <c r="TL54" s="223"/>
      <c r="TM54" s="223"/>
      <c r="TN54" s="223"/>
      <c r="TO54" s="223"/>
      <c r="TP54" s="223"/>
      <c r="TQ54" s="223"/>
      <c r="TR54" s="223"/>
      <c r="TS54" s="223"/>
      <c r="TT54" s="223"/>
      <c r="TU54" s="223"/>
      <c r="TV54" s="223"/>
      <c r="TW54" s="223"/>
      <c r="TX54" s="223"/>
      <c r="TY54" s="223"/>
      <c r="TZ54" s="223"/>
      <c r="UA54" s="223"/>
      <c r="UB54" s="223"/>
      <c r="UC54" s="223"/>
      <c r="UD54" s="223"/>
      <c r="UE54" s="223"/>
      <c r="UF54" s="223"/>
      <c r="UG54" s="223"/>
      <c r="UH54" s="223"/>
      <c r="UI54" s="223"/>
      <c r="UJ54" s="223"/>
      <c r="UK54" s="223"/>
      <c r="UL54" s="223"/>
      <c r="UM54" s="223"/>
      <c r="UN54" s="223"/>
      <c r="UO54" s="223"/>
      <c r="UP54" s="223"/>
      <c r="UQ54" s="223"/>
      <c r="UR54" s="223"/>
      <c r="US54" s="223"/>
      <c r="UT54" s="223"/>
      <c r="UU54" s="223"/>
      <c r="UV54" s="223"/>
      <c r="UW54" s="223"/>
      <c r="UX54" s="223"/>
      <c r="UY54" s="223"/>
      <c r="UZ54" s="223"/>
      <c r="VA54" s="223"/>
      <c r="VB54" s="223"/>
      <c r="VC54" s="223"/>
      <c r="VD54" s="223"/>
      <c r="VE54" s="223"/>
      <c r="VF54" s="223"/>
      <c r="VG54" s="223"/>
      <c r="VH54" s="223"/>
      <c r="VI54" s="223"/>
      <c r="VJ54" s="223"/>
      <c r="VK54" s="223"/>
      <c r="VL54" s="223"/>
      <c r="VM54" s="223"/>
      <c r="VN54" s="223"/>
      <c r="VO54" s="223"/>
      <c r="VP54" s="223"/>
      <c r="VQ54" s="223"/>
      <c r="VR54" s="223"/>
      <c r="VS54" s="223"/>
      <c r="VT54" s="223"/>
      <c r="VU54" s="223"/>
      <c r="VV54" s="223"/>
      <c r="VW54" s="223"/>
      <c r="VX54" s="223"/>
      <c r="VY54" s="223"/>
      <c r="VZ54" s="223"/>
      <c r="WA54" s="223"/>
      <c r="WB54" s="223"/>
      <c r="WC54" s="223"/>
      <c r="WD54" s="223"/>
      <c r="WE54" s="223"/>
      <c r="WF54" s="223"/>
      <c r="WG54" s="223"/>
      <c r="WH54" s="223"/>
      <c r="WI54" s="223"/>
      <c r="WJ54" s="223"/>
      <c r="WK54" s="223"/>
      <c r="WL54" s="223"/>
      <c r="WM54" s="223"/>
      <c r="WN54" s="223"/>
      <c r="WO54" s="223"/>
      <c r="WP54" s="223"/>
      <c r="WQ54" s="223"/>
      <c r="WR54" s="223"/>
      <c r="WS54" s="223"/>
      <c r="WT54" s="223"/>
      <c r="WU54" s="223"/>
      <c r="WV54" s="223"/>
      <c r="WW54" s="223"/>
      <c r="WX54" s="223"/>
      <c r="WY54" s="223"/>
      <c r="WZ54" s="223"/>
      <c r="XA54" s="223"/>
      <c r="XB54" s="223"/>
      <c r="XC54" s="223"/>
      <c r="XD54" s="223"/>
      <c r="XE54" s="223"/>
      <c r="XF54" s="223"/>
      <c r="XG54" s="223"/>
      <c r="XH54" s="223"/>
      <c r="XI54" s="223"/>
      <c r="XJ54" s="223"/>
      <c r="XK54" s="223"/>
      <c r="XL54" s="223"/>
      <c r="XM54" s="223"/>
      <c r="XN54" s="223"/>
      <c r="XO54" s="223"/>
      <c r="XP54" s="223"/>
      <c r="XQ54" s="223"/>
      <c r="XR54" s="223"/>
      <c r="XS54" s="223"/>
      <c r="XT54" s="223"/>
      <c r="XU54" s="223"/>
      <c r="XV54" s="223"/>
      <c r="XW54" s="223"/>
      <c r="XX54" s="223"/>
      <c r="XY54" s="223"/>
      <c r="XZ54" s="223"/>
      <c r="YA54" s="223"/>
      <c r="YB54" s="223"/>
      <c r="YC54" s="223"/>
      <c r="YD54" s="223"/>
      <c r="YE54" s="223"/>
      <c r="YF54" s="223"/>
      <c r="YG54" s="223"/>
      <c r="YH54" s="223"/>
      <c r="YI54" s="223"/>
      <c r="YJ54" s="223"/>
      <c r="YK54" s="223"/>
      <c r="YL54" s="223"/>
      <c r="YM54" s="223"/>
      <c r="YN54" s="223"/>
      <c r="YO54" s="223"/>
      <c r="YP54" s="223"/>
      <c r="YQ54" s="223"/>
      <c r="YR54" s="223"/>
      <c r="YS54" s="223"/>
      <c r="YT54" s="223"/>
      <c r="YU54" s="223"/>
      <c r="YV54" s="223"/>
      <c r="YW54" s="223"/>
      <c r="YX54" s="223"/>
      <c r="YY54" s="223"/>
      <c r="YZ54" s="223"/>
      <c r="ZA54" s="223"/>
      <c r="ZB54" s="223"/>
      <c r="ZC54" s="223"/>
      <c r="ZD54" s="223"/>
      <c r="ZE54" s="223"/>
      <c r="ZF54" s="223"/>
      <c r="ZG54" s="223"/>
      <c r="ZH54" s="223"/>
      <c r="ZI54" s="223"/>
      <c r="ZJ54" s="223"/>
      <c r="ZK54" s="223"/>
      <c r="ZL54" s="223"/>
      <c r="ZM54" s="223"/>
      <c r="ZN54" s="223"/>
      <c r="ZO54" s="223"/>
      <c r="ZP54" s="223"/>
      <c r="ZQ54" s="223"/>
      <c r="ZR54" s="223"/>
      <c r="ZS54" s="223"/>
      <c r="ZT54" s="223"/>
      <c r="ZU54" s="223"/>
      <c r="ZV54" s="223"/>
      <c r="ZW54" s="223"/>
      <c r="ZX54" s="223"/>
      <c r="ZY54" s="223"/>
      <c r="ZZ54" s="223"/>
      <c r="AAA54" s="223"/>
      <c r="AAB54" s="223"/>
      <c r="AAC54" s="223"/>
      <c r="AAD54" s="223"/>
      <c r="AAE54" s="223"/>
      <c r="AAF54" s="223"/>
      <c r="AAG54" s="223"/>
      <c r="AAH54" s="223"/>
      <c r="AAI54" s="223"/>
      <c r="AAJ54" s="223"/>
      <c r="AAK54" s="223"/>
      <c r="AAL54" s="223"/>
      <c r="AAM54" s="223"/>
      <c r="AAN54" s="223"/>
      <c r="AAO54" s="223"/>
      <c r="AAP54" s="223"/>
      <c r="AAQ54" s="223"/>
      <c r="AAR54" s="223"/>
      <c r="AAS54" s="223"/>
      <c r="AAT54" s="223"/>
      <c r="AAU54" s="223"/>
      <c r="AAV54" s="223"/>
      <c r="AAW54" s="223"/>
      <c r="AAX54" s="223"/>
      <c r="AAY54" s="223"/>
      <c r="AAZ54" s="223"/>
      <c r="ABA54" s="223"/>
      <c r="ABB54" s="223"/>
      <c r="ABC54" s="223"/>
      <c r="ABD54" s="223"/>
      <c r="ABE54" s="223"/>
      <c r="ABF54" s="223"/>
      <c r="ABG54" s="223"/>
      <c r="ABH54" s="223"/>
      <c r="ABI54" s="223"/>
      <c r="ABJ54" s="223"/>
      <c r="ABK54" s="223"/>
      <c r="ABL54" s="223"/>
      <c r="ABM54" s="223"/>
      <c r="ABN54" s="223"/>
      <c r="ABO54" s="223"/>
      <c r="ABP54" s="223"/>
      <c r="ABQ54" s="223"/>
      <c r="ABR54" s="223"/>
      <c r="ABS54" s="223"/>
      <c r="ABT54" s="223"/>
      <c r="ABU54" s="223"/>
      <c r="ABV54" s="223"/>
      <c r="ABW54" s="223"/>
      <c r="ABX54" s="223"/>
      <c r="ABY54" s="223"/>
      <c r="ABZ54" s="223"/>
      <c r="ACA54" s="223"/>
      <c r="ACB54" s="223"/>
      <c r="ACC54" s="223"/>
      <c r="ACD54" s="223"/>
      <c r="ACE54" s="223"/>
      <c r="ACF54" s="223"/>
      <c r="ACG54" s="223"/>
      <c r="ACH54" s="223"/>
      <c r="ACI54" s="223"/>
      <c r="ACJ54" s="223"/>
      <c r="ACK54" s="223"/>
      <c r="ACL54" s="223"/>
      <c r="ACM54" s="223"/>
      <c r="ACN54" s="223"/>
      <c r="ACO54" s="223"/>
      <c r="ACP54" s="223"/>
      <c r="ACQ54" s="223"/>
      <c r="ACR54" s="223"/>
      <c r="ACS54" s="223"/>
      <c r="ACT54" s="223"/>
      <c r="ACU54" s="223"/>
      <c r="ACV54" s="223"/>
      <c r="ACW54" s="223"/>
      <c r="ACX54" s="223"/>
      <c r="ACY54" s="223"/>
      <c r="ACZ54" s="223"/>
      <c r="ADA54" s="223"/>
      <c r="ADB54" s="223"/>
      <c r="ADC54" s="223"/>
      <c r="ADD54" s="223"/>
      <c r="ADE54" s="223"/>
      <c r="ADF54" s="223"/>
      <c r="ADG54" s="223"/>
      <c r="ADH54" s="223"/>
      <c r="ADI54" s="223"/>
      <c r="ADJ54" s="223"/>
      <c r="ADK54" s="223"/>
      <c r="ADL54" s="223"/>
      <c r="ADM54" s="223"/>
      <c r="ADN54" s="223"/>
      <c r="ADO54" s="223"/>
      <c r="ADP54" s="223"/>
      <c r="ADQ54" s="223"/>
      <c r="ADR54" s="223"/>
      <c r="ADS54" s="223"/>
      <c r="ADT54" s="223"/>
      <c r="ADU54" s="223"/>
      <c r="ADV54" s="223"/>
      <c r="ADW54" s="223"/>
      <c r="ADX54" s="223"/>
      <c r="ADY54" s="223"/>
      <c r="ADZ54" s="223"/>
      <c r="AEA54" s="223"/>
      <c r="AEB54" s="223"/>
      <c r="AEC54" s="223"/>
      <c r="AED54" s="223"/>
      <c r="AEE54" s="223"/>
      <c r="AEF54" s="223"/>
      <c r="AEG54" s="223"/>
      <c r="AEH54" s="223"/>
      <c r="AEI54" s="223"/>
      <c r="AEJ54" s="223"/>
      <c r="AEK54" s="223"/>
      <c r="AEL54" s="223"/>
      <c r="AEM54" s="223"/>
      <c r="AEN54" s="223"/>
      <c r="AEO54" s="223"/>
      <c r="AEP54" s="223"/>
      <c r="AEQ54" s="223"/>
      <c r="AER54" s="223"/>
      <c r="AES54" s="223"/>
      <c r="AET54" s="223"/>
      <c r="AEU54" s="223"/>
      <c r="AEV54" s="223"/>
      <c r="AEW54" s="223"/>
      <c r="AEX54" s="223"/>
      <c r="AEY54" s="223"/>
      <c r="AEZ54" s="223"/>
      <c r="AFA54" s="223"/>
      <c r="AFB54" s="223"/>
      <c r="AFC54" s="223"/>
      <c r="AFD54" s="223"/>
      <c r="AFE54" s="223"/>
      <c r="AFF54" s="223"/>
      <c r="AFG54" s="223"/>
      <c r="AFH54" s="223"/>
      <c r="AFI54" s="223"/>
      <c r="AFJ54" s="223"/>
      <c r="AFK54" s="223"/>
      <c r="AFL54" s="223"/>
      <c r="AFM54" s="223"/>
      <c r="AFN54" s="223"/>
      <c r="AFO54" s="223"/>
      <c r="AFP54" s="223"/>
      <c r="AFQ54" s="223"/>
      <c r="AFR54" s="223"/>
      <c r="AFS54" s="223"/>
      <c r="AFT54" s="223"/>
      <c r="AFU54" s="223"/>
      <c r="AFV54" s="223"/>
      <c r="AFW54" s="223"/>
      <c r="AFX54" s="223"/>
      <c r="AFY54" s="223"/>
      <c r="AFZ54" s="223"/>
      <c r="AGA54" s="223"/>
      <c r="AGB54" s="223"/>
      <c r="AGC54" s="223"/>
      <c r="AGD54" s="223"/>
      <c r="AGE54" s="223"/>
      <c r="AGF54" s="223"/>
      <c r="AGG54" s="223"/>
      <c r="AGH54" s="223"/>
      <c r="AGI54" s="223"/>
      <c r="AGJ54" s="223"/>
      <c r="AGK54" s="223"/>
      <c r="AGL54" s="223"/>
      <c r="AGM54" s="223"/>
      <c r="AGN54" s="223"/>
      <c r="AGO54" s="223"/>
      <c r="AGP54" s="223"/>
      <c r="AGQ54" s="223"/>
      <c r="AGR54" s="223"/>
      <c r="AGS54" s="223"/>
      <c r="AGT54" s="223"/>
      <c r="AGU54" s="223"/>
      <c r="AGV54" s="223"/>
      <c r="AGW54" s="223"/>
      <c r="AGX54" s="223"/>
      <c r="AGY54" s="223"/>
      <c r="AGZ54" s="223"/>
      <c r="AHA54" s="223"/>
      <c r="AHB54" s="223"/>
      <c r="AHC54" s="223"/>
      <c r="AHD54" s="223"/>
      <c r="AHE54" s="223"/>
      <c r="AHF54" s="223"/>
      <c r="AHG54" s="223"/>
      <c r="AHH54" s="223"/>
      <c r="AHI54" s="223"/>
      <c r="AHJ54" s="223"/>
      <c r="AHK54" s="223"/>
      <c r="AHL54" s="223"/>
      <c r="AHM54" s="223"/>
      <c r="AHN54" s="223"/>
      <c r="AHO54" s="223"/>
      <c r="AHP54" s="223"/>
      <c r="AHQ54" s="223"/>
      <c r="AHR54" s="223"/>
      <c r="AHS54" s="223"/>
      <c r="AHT54" s="223"/>
      <c r="AHU54" s="223"/>
      <c r="AHV54" s="223"/>
      <c r="AHW54" s="223"/>
      <c r="AHX54" s="223"/>
      <c r="AHY54" s="223"/>
      <c r="AHZ54" s="223"/>
      <c r="AIA54" s="223"/>
      <c r="AIB54" s="223"/>
      <c r="AIC54" s="223"/>
      <c r="AID54" s="223"/>
      <c r="AIE54" s="223"/>
      <c r="AIF54" s="223"/>
      <c r="AIG54" s="223"/>
      <c r="AIH54" s="223"/>
      <c r="AII54" s="223"/>
      <c r="AIJ54" s="223"/>
      <c r="AIK54" s="223"/>
      <c r="AIL54" s="223"/>
      <c r="AIM54" s="223"/>
      <c r="AIN54" s="223"/>
      <c r="AIO54" s="223"/>
      <c r="AIP54" s="223"/>
      <c r="AIQ54" s="223"/>
      <c r="AIR54" s="223"/>
      <c r="AIS54" s="223"/>
      <c r="AIT54" s="223"/>
      <c r="AIU54" s="223"/>
      <c r="AIV54" s="223"/>
      <c r="AIW54" s="223"/>
      <c r="AIX54" s="223"/>
      <c r="AIY54" s="223"/>
      <c r="AIZ54" s="223"/>
      <c r="AJA54" s="223"/>
      <c r="AJB54" s="223"/>
      <c r="AJC54" s="223"/>
      <c r="AJD54" s="223"/>
      <c r="AJE54" s="223"/>
      <c r="AJF54" s="223"/>
      <c r="AJG54" s="223"/>
      <c r="AJH54" s="223"/>
      <c r="AJI54" s="223"/>
      <c r="AJJ54" s="223"/>
      <c r="AJK54" s="223"/>
      <c r="AJL54" s="223"/>
      <c r="AJM54" s="223"/>
      <c r="AJN54" s="223"/>
      <c r="AJO54" s="223"/>
      <c r="AJP54" s="223"/>
      <c r="AJQ54" s="223"/>
      <c r="AJR54" s="223"/>
      <c r="AJS54" s="223"/>
      <c r="AJT54" s="223"/>
      <c r="AJU54" s="223"/>
      <c r="AJV54" s="223"/>
      <c r="AJW54" s="223"/>
      <c r="AJX54" s="223"/>
      <c r="AJY54" s="223"/>
      <c r="AJZ54" s="223"/>
      <c r="AKA54" s="223"/>
      <c r="AKB54" s="223"/>
      <c r="AKC54" s="223"/>
      <c r="AKD54" s="223"/>
      <c r="AKE54" s="223"/>
      <c r="AKF54" s="223"/>
      <c r="AKG54" s="223"/>
      <c r="AKH54" s="223"/>
      <c r="AKI54" s="223"/>
      <c r="AKJ54" s="223"/>
      <c r="AKK54" s="223"/>
      <c r="AKL54" s="223"/>
      <c r="AKM54" s="223"/>
      <c r="AKN54" s="223"/>
      <c r="AKO54" s="223"/>
      <c r="AKP54" s="223"/>
      <c r="AKQ54" s="223"/>
      <c r="AKR54" s="223"/>
      <c r="AKS54" s="223"/>
      <c r="AKT54" s="223"/>
      <c r="AKU54" s="223"/>
      <c r="AKV54" s="223"/>
      <c r="AKW54" s="223"/>
      <c r="AKX54" s="223"/>
      <c r="AKY54" s="223"/>
      <c r="AKZ54" s="223"/>
      <c r="ALA54" s="223"/>
      <c r="ALB54" s="223"/>
      <c r="ALC54" s="223"/>
      <c r="ALD54" s="223"/>
      <c r="ALE54" s="223"/>
      <c r="ALF54" s="223"/>
      <c r="ALG54" s="223"/>
      <c r="ALH54" s="223"/>
      <c r="ALI54" s="223"/>
      <c r="ALJ54" s="223"/>
      <c r="ALK54" s="223"/>
      <c r="ALL54" s="223"/>
      <c r="ALM54" s="223"/>
      <c r="ALN54" s="223"/>
      <c r="ALO54" s="223"/>
      <c r="ALP54" s="223"/>
      <c r="ALQ54" s="223"/>
      <c r="ALR54" s="223"/>
      <c r="ALS54" s="223"/>
      <c r="ALT54" s="223"/>
      <c r="ALU54" s="223"/>
      <c r="ALV54" s="223"/>
      <c r="ALW54" s="223"/>
      <c r="ALX54" s="223"/>
      <c r="ALY54" s="223"/>
      <c r="ALZ54" s="223"/>
      <c r="AMA54" s="223"/>
      <c r="AMB54" s="223"/>
      <c r="AMC54" s="223"/>
      <c r="AMD54" s="223"/>
      <c r="AME54" s="223"/>
      <c r="AMF54" s="223"/>
      <c r="AMG54" s="223"/>
      <c r="AMH54" s="223"/>
      <c r="AMI54" s="223"/>
      <c r="AMJ54" s="223"/>
    </row>
    <row r="55" ht="41.25" customHeight="1" spans="1:13">
      <c r="A55" s="269" t="s">
        <v>176</v>
      </c>
      <c r="B55" s="269"/>
      <c r="C55" s="269"/>
      <c r="D55" s="269"/>
      <c r="E55" s="269"/>
      <c r="F55" s="269"/>
      <c r="G55" s="269"/>
      <c r="H55" s="269"/>
      <c r="I55" s="269"/>
      <c r="J55" s="269"/>
      <c r="K55" s="287"/>
      <c r="L55" s="287"/>
      <c r="M55" s="285"/>
    </row>
    <row r="56" ht="18" spans="1:13">
      <c r="A56" s="264"/>
      <c r="B56" s="264"/>
      <c r="C56" s="264"/>
      <c r="D56" s="264"/>
      <c r="E56" s="264"/>
      <c r="F56" s="264"/>
      <c r="G56" s="264"/>
      <c r="H56" s="264"/>
      <c r="I56" s="264"/>
      <c r="J56" s="264"/>
      <c r="K56" s="287"/>
      <c r="L56" s="287"/>
      <c r="M56" s="285"/>
    </row>
    <row r="57" ht="18" spans="1:13">
      <c r="A57" s="270" t="s">
        <v>177</v>
      </c>
      <c r="B57" s="270"/>
      <c r="C57" s="270"/>
      <c r="D57" s="270"/>
      <c r="E57" s="270"/>
      <c r="F57" s="270"/>
      <c r="G57" s="270"/>
      <c r="H57" s="270"/>
      <c r="I57" s="270"/>
      <c r="J57" s="270"/>
      <c r="K57" s="312"/>
      <c r="L57" s="312"/>
      <c r="M57" s="312"/>
    </row>
    <row r="58" ht="18" spans="1:13">
      <c r="A58" s="271"/>
      <c r="B58" s="271"/>
      <c r="C58" s="271"/>
      <c r="D58" s="271"/>
      <c r="E58" s="271"/>
      <c r="F58" s="271"/>
      <c r="G58" s="272"/>
      <c r="H58" s="273"/>
      <c r="I58" s="273"/>
      <c r="J58" s="271"/>
      <c r="K58" s="287"/>
      <c r="L58" s="287"/>
      <c r="M58" s="285"/>
    </row>
    <row r="59" ht="18" spans="1:13">
      <c r="A59" s="262"/>
      <c r="B59" s="262"/>
      <c r="C59" s="262"/>
      <c r="D59" s="271"/>
      <c r="E59" s="262"/>
      <c r="F59" s="266"/>
      <c r="G59" s="274"/>
      <c r="H59" s="274"/>
      <c r="I59" s="274"/>
      <c r="J59" s="313"/>
      <c r="K59" s="287"/>
      <c r="L59" s="287"/>
      <c r="M59" s="285"/>
    </row>
    <row r="60" ht="18" spans="1:13">
      <c r="A60" s="262"/>
      <c r="B60" s="275"/>
      <c r="C60" s="275"/>
      <c r="D60" s="270"/>
      <c r="E60" s="275"/>
      <c r="F60" s="276"/>
      <c r="G60" s="277"/>
      <c r="H60" s="277"/>
      <c r="I60" s="277"/>
      <c r="J60" s="262"/>
      <c r="K60" s="287"/>
      <c r="L60" s="287"/>
      <c r="M60" s="285"/>
    </row>
    <row r="61" ht="18" spans="1:13">
      <c r="A61" s="262"/>
      <c r="B61" s="275"/>
      <c r="C61" s="275"/>
      <c r="D61" s="278"/>
      <c r="E61" s="275"/>
      <c r="F61" s="276"/>
      <c r="G61" s="277"/>
      <c r="H61" s="277"/>
      <c r="I61" s="277"/>
      <c r="J61" s="314"/>
      <c r="K61" s="287"/>
      <c r="L61" s="287"/>
      <c r="M61" s="285"/>
    </row>
    <row r="62" ht="18" spans="1:13">
      <c r="A62" s="262"/>
      <c r="B62" s="275"/>
      <c r="C62" s="275"/>
      <c r="D62" s="278"/>
      <c r="E62" s="275"/>
      <c r="F62" s="276"/>
      <c r="G62" s="277"/>
      <c r="H62" s="277"/>
      <c r="I62" s="277"/>
      <c r="J62" s="314"/>
      <c r="K62" s="287"/>
      <c r="L62" s="287"/>
      <c r="M62" s="285"/>
    </row>
    <row r="63" ht="16.5" spans="1:10">
      <c r="A63" s="279"/>
      <c r="B63" s="279"/>
      <c r="C63" s="279"/>
      <c r="D63" s="280"/>
      <c r="E63" s="281"/>
      <c r="F63" s="282"/>
      <c r="G63" s="283"/>
      <c r="H63" s="283"/>
      <c r="I63" s="283"/>
      <c r="J63" s="315"/>
    </row>
  </sheetData>
  <mergeCells count="18">
    <mergeCell ref="H7:J7"/>
    <mergeCell ref="H8:J8"/>
    <mergeCell ref="E9:G9"/>
    <mergeCell ref="H9:J9"/>
    <mergeCell ref="H10:J10"/>
    <mergeCell ref="B14:D14"/>
    <mergeCell ref="B16:D16"/>
    <mergeCell ref="B20:D20"/>
    <mergeCell ref="B36:D36"/>
    <mergeCell ref="B40:D40"/>
    <mergeCell ref="B50:D50"/>
    <mergeCell ref="A53:D53"/>
    <mergeCell ref="A55:J55"/>
    <mergeCell ref="A56:J56"/>
    <mergeCell ref="A57:J57"/>
    <mergeCell ref="A11:J12"/>
    <mergeCell ref="A7:F8"/>
    <mergeCell ref="G52:H53"/>
  </mergeCells>
  <printOptions horizontalCentered="1"/>
  <pageMargins left="0.236220472440945" right="0.236220472440945" top="0.196850393700787" bottom="0.590551181102362" header="0" footer="0.31496062992126"/>
  <pageSetup paperSize="9" scale="58" firstPageNumber="0" fitToWidth="0" fitToHeight="0" orientation="landscape" useFirstPageNumber="1" horizontalDpi="300" verticalDpi="300"/>
  <headerFooter>
    <oddFooter>&amp;CPágina &amp;P de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0"/>
  <sheetViews>
    <sheetView zoomScale="85" zoomScaleNormal="85" topLeftCell="A118" workbookViewId="0">
      <selection activeCell="D131" sqref="D131"/>
    </sheetView>
  </sheetViews>
  <sheetFormatPr defaultColWidth="14.5714285714286" defaultRowHeight="15"/>
  <cols>
    <col min="1" max="1" width="11" customWidth="1"/>
    <col min="2" max="2" width="9.28571428571429" customWidth="1"/>
    <col min="3" max="3" width="15" customWidth="1"/>
    <col min="4" max="4" width="63.5714285714286" customWidth="1"/>
    <col min="11" max="11" width="16.7142857142857" customWidth="1"/>
    <col min="12" max="16384" width="14.5714285714286" style="163"/>
  </cols>
  <sheetData>
    <row r="1" ht="74.25" customHeight="1"/>
    <row r="3" ht="31.5" customHeight="1" spans="1:11">
      <c r="A3" s="164"/>
      <c r="B3" s="165" t="s">
        <v>178</v>
      </c>
      <c r="C3" s="165"/>
      <c r="D3" s="165"/>
      <c r="E3" s="165"/>
      <c r="F3" s="165"/>
      <c r="G3" s="165"/>
      <c r="H3" s="165"/>
      <c r="I3" s="165"/>
      <c r="J3" s="165"/>
      <c r="K3" s="190"/>
    </row>
    <row r="4" customHeight="1" spans="2:11">
      <c r="B4" s="166"/>
      <c r="C4" s="166"/>
      <c r="D4" s="166"/>
      <c r="E4" s="166"/>
      <c r="F4" s="166"/>
      <c r="G4" s="166"/>
      <c r="H4" s="166"/>
      <c r="I4" s="166"/>
      <c r="J4" s="166"/>
      <c r="K4" s="166"/>
    </row>
    <row r="5" ht="53.25" customHeight="1" spans="1:11">
      <c r="A5" s="167" t="s">
        <v>179</v>
      </c>
      <c r="B5" s="168"/>
      <c r="C5" s="168"/>
      <c r="D5" s="168"/>
      <c r="E5" s="168"/>
      <c r="F5" s="168"/>
      <c r="G5" s="168"/>
      <c r="H5" s="168"/>
      <c r="I5" s="168"/>
      <c r="J5" s="168"/>
      <c r="K5" s="191"/>
    </row>
    <row r="7" ht="15.75" spans="1:11">
      <c r="A7" s="169">
        <v>1</v>
      </c>
      <c r="B7" s="170"/>
      <c r="C7" s="170"/>
      <c r="D7" s="171" t="s">
        <v>69</v>
      </c>
      <c r="E7" s="169" t="s">
        <v>73</v>
      </c>
      <c r="F7" s="169" t="s">
        <v>64</v>
      </c>
      <c r="G7" s="169" t="s">
        <v>180</v>
      </c>
      <c r="H7" s="169" t="s">
        <v>71</v>
      </c>
      <c r="I7" s="169" t="s">
        <v>181</v>
      </c>
      <c r="J7" s="169" t="s">
        <v>182</v>
      </c>
      <c r="K7" s="169" t="s">
        <v>183</v>
      </c>
    </row>
    <row r="8" ht="15.75" spans="1:11">
      <c r="A8" s="172"/>
      <c r="B8" s="172"/>
      <c r="C8" s="172"/>
      <c r="D8" s="173"/>
      <c r="E8" s="172"/>
      <c r="F8" s="174">
        <v>1</v>
      </c>
      <c r="G8" s="175"/>
      <c r="H8" s="175"/>
      <c r="I8" s="175"/>
      <c r="J8" s="175"/>
      <c r="K8" s="179">
        <v>1</v>
      </c>
    </row>
    <row r="9" ht="15.75" spans="1:11">
      <c r="A9" s="172"/>
      <c r="B9" s="172"/>
      <c r="C9" s="172"/>
      <c r="D9" s="173"/>
      <c r="E9" s="172"/>
      <c r="F9" s="174"/>
      <c r="G9" s="175"/>
      <c r="H9" s="175"/>
      <c r="I9" s="175"/>
      <c r="J9" s="175"/>
      <c r="K9" s="192">
        <v>1</v>
      </c>
    </row>
    <row r="10" ht="15.75" spans="1:11">
      <c r="A10" s="169">
        <v>2</v>
      </c>
      <c r="B10" s="170"/>
      <c r="C10" s="170"/>
      <c r="D10" s="171" t="s">
        <v>75</v>
      </c>
      <c r="E10" s="169"/>
      <c r="F10" s="176"/>
      <c r="G10" s="176"/>
      <c r="H10" s="176"/>
      <c r="I10" s="176"/>
      <c r="J10" s="176"/>
      <c r="K10" s="169"/>
    </row>
    <row r="11" ht="31.5" spans="1:11">
      <c r="A11" s="172" t="s">
        <v>76</v>
      </c>
      <c r="B11" s="172" t="s">
        <v>78</v>
      </c>
      <c r="C11" s="172" t="s">
        <v>77</v>
      </c>
      <c r="D11" s="173" t="s">
        <v>79</v>
      </c>
      <c r="E11" s="172" t="s">
        <v>80</v>
      </c>
      <c r="F11" s="175" t="s">
        <v>64</v>
      </c>
      <c r="G11" s="175" t="s">
        <v>180</v>
      </c>
      <c r="H11" s="175" t="s">
        <v>71</v>
      </c>
      <c r="I11" s="175" t="s">
        <v>181</v>
      </c>
      <c r="J11" s="175" t="s">
        <v>182</v>
      </c>
      <c r="K11" s="193" t="s">
        <v>183</v>
      </c>
    </row>
    <row r="12" spans="1:11">
      <c r="A12" s="177"/>
      <c r="B12" s="177"/>
      <c r="C12" s="177"/>
      <c r="D12" s="178" t="s">
        <v>184</v>
      </c>
      <c r="E12" s="177"/>
      <c r="F12" s="174"/>
      <c r="G12" s="179">
        <v>1.2</v>
      </c>
      <c r="H12" s="179">
        <v>2.4</v>
      </c>
      <c r="I12" s="179"/>
      <c r="J12" s="179"/>
      <c r="K12" s="177">
        <f>G12*H12</f>
        <v>2.88</v>
      </c>
    </row>
    <row r="13" ht="15.75" spans="1:11">
      <c r="A13" s="177"/>
      <c r="B13" s="177"/>
      <c r="C13" s="177"/>
      <c r="D13" s="178"/>
      <c r="E13" s="177"/>
      <c r="F13" s="179"/>
      <c r="G13" s="179"/>
      <c r="H13" s="179"/>
      <c r="I13" s="179"/>
      <c r="J13" s="179"/>
      <c r="K13" s="194">
        <f>K12</f>
        <v>2.88</v>
      </c>
    </row>
    <row r="14" ht="31.5" spans="1:11">
      <c r="A14" s="172" t="s">
        <v>81</v>
      </c>
      <c r="B14" s="172" t="s">
        <v>78</v>
      </c>
      <c r="C14" s="172" t="s">
        <v>82</v>
      </c>
      <c r="D14" s="180" t="s">
        <v>83</v>
      </c>
      <c r="E14" s="172" t="s">
        <v>185</v>
      </c>
      <c r="F14" s="175" t="s">
        <v>64</v>
      </c>
      <c r="G14" s="175" t="s">
        <v>180</v>
      </c>
      <c r="H14" s="175" t="s">
        <v>71</v>
      </c>
      <c r="I14" s="175" t="s">
        <v>181</v>
      </c>
      <c r="J14" s="175" t="s">
        <v>182</v>
      </c>
      <c r="K14" s="193" t="s">
        <v>183</v>
      </c>
    </row>
    <row r="15" spans="1:11">
      <c r="A15" s="177"/>
      <c r="B15" s="177"/>
      <c r="C15" s="177"/>
      <c r="D15" s="178" t="s">
        <v>186</v>
      </c>
      <c r="E15" s="177"/>
      <c r="F15" s="179">
        <v>1</v>
      </c>
      <c r="G15" s="179"/>
      <c r="H15" s="179"/>
      <c r="I15" s="179"/>
      <c r="J15" s="179">
        <v>4</v>
      </c>
      <c r="K15" s="177">
        <f>F15*J15</f>
        <v>4</v>
      </c>
    </row>
    <row r="16" ht="15.75" spans="1:11">
      <c r="A16" s="177"/>
      <c r="B16" s="177"/>
      <c r="C16" s="177"/>
      <c r="D16" s="178"/>
      <c r="E16" s="177"/>
      <c r="F16" s="179"/>
      <c r="G16" s="179"/>
      <c r="H16" s="179"/>
      <c r="I16" s="179"/>
      <c r="J16" s="179"/>
      <c r="K16" s="194">
        <f>K15</f>
        <v>4</v>
      </c>
    </row>
    <row r="17" ht="30" spans="1:11">
      <c r="A17" s="172" t="s">
        <v>85</v>
      </c>
      <c r="B17" s="172" t="s">
        <v>78</v>
      </c>
      <c r="C17" s="172" t="s">
        <v>86</v>
      </c>
      <c r="D17" s="181" t="s">
        <v>87</v>
      </c>
      <c r="E17" s="172" t="s">
        <v>185</v>
      </c>
      <c r="F17" s="175" t="s">
        <v>64</v>
      </c>
      <c r="G17" s="175" t="s">
        <v>180</v>
      </c>
      <c r="H17" s="175" t="s">
        <v>71</v>
      </c>
      <c r="I17" s="175" t="s">
        <v>181</v>
      </c>
      <c r="J17" s="175" t="s">
        <v>182</v>
      </c>
      <c r="K17" s="193" t="s">
        <v>183</v>
      </c>
    </row>
    <row r="18" spans="1:11">
      <c r="A18" s="177"/>
      <c r="B18" s="177"/>
      <c r="C18" s="177"/>
      <c r="D18" s="178"/>
      <c r="E18" s="177"/>
      <c r="F18" s="179">
        <v>1</v>
      </c>
      <c r="G18" s="179"/>
      <c r="H18" s="179"/>
      <c r="I18" s="179"/>
      <c r="J18" s="179">
        <v>4</v>
      </c>
      <c r="K18" s="177">
        <f>F18*J18</f>
        <v>4</v>
      </c>
    </row>
    <row r="19" ht="15.75" spans="1:11">
      <c r="A19" s="177"/>
      <c r="B19" s="177"/>
      <c r="C19" s="177"/>
      <c r="D19" s="178"/>
      <c r="E19" s="177"/>
      <c r="F19" s="179"/>
      <c r="G19" s="179"/>
      <c r="H19" s="179"/>
      <c r="I19" s="179"/>
      <c r="J19" s="179"/>
      <c r="K19" s="194">
        <f>K18</f>
        <v>4</v>
      </c>
    </row>
    <row r="20" ht="15.75" spans="1:11">
      <c r="A20" s="182">
        <v>3</v>
      </c>
      <c r="B20" s="183"/>
      <c r="C20" s="182"/>
      <c r="D20" s="184" t="s">
        <v>88</v>
      </c>
      <c r="E20" s="184"/>
      <c r="F20" s="184"/>
      <c r="G20" s="184"/>
      <c r="H20" s="184"/>
      <c r="I20" s="184"/>
      <c r="J20" s="184"/>
      <c r="K20" s="195"/>
    </row>
    <row r="21" ht="15.75" spans="1:11">
      <c r="A21" s="172" t="s">
        <v>89</v>
      </c>
      <c r="B21" s="172" t="s">
        <v>78</v>
      </c>
      <c r="C21" s="172" t="s">
        <v>90</v>
      </c>
      <c r="D21" s="180" t="s">
        <v>91</v>
      </c>
      <c r="E21" s="172" t="s">
        <v>38</v>
      </c>
      <c r="F21" s="175" t="s">
        <v>64</v>
      </c>
      <c r="G21" s="175" t="s">
        <v>180</v>
      </c>
      <c r="H21" s="175" t="s">
        <v>181</v>
      </c>
      <c r="I21" s="175" t="s">
        <v>71</v>
      </c>
      <c r="J21" s="175" t="s">
        <v>182</v>
      </c>
      <c r="K21" s="193" t="s">
        <v>183</v>
      </c>
    </row>
    <row r="22" spans="1:11">
      <c r="A22" s="185"/>
      <c r="B22" s="185"/>
      <c r="C22" s="185"/>
      <c r="D22" s="186" t="s">
        <v>187</v>
      </c>
      <c r="E22" s="185"/>
      <c r="F22" s="174"/>
      <c r="G22" s="174"/>
      <c r="H22" s="174"/>
      <c r="I22" s="174">
        <v>351</v>
      </c>
      <c r="J22" s="174"/>
      <c r="K22" s="179">
        <f>I22</f>
        <v>351</v>
      </c>
    </row>
    <row r="23" ht="15.75" spans="1:11">
      <c r="A23" s="185"/>
      <c r="B23" s="185"/>
      <c r="C23" s="185"/>
      <c r="D23" s="186"/>
      <c r="E23" s="185"/>
      <c r="F23" s="174"/>
      <c r="G23" s="187"/>
      <c r="H23" s="188"/>
      <c r="I23" s="188"/>
      <c r="J23" s="188"/>
      <c r="K23" s="196">
        <f>K22</f>
        <v>351</v>
      </c>
    </row>
    <row r="24" ht="15.75" spans="1:11">
      <c r="A24" s="172" t="s">
        <v>93</v>
      </c>
      <c r="B24" s="172" t="s">
        <v>78</v>
      </c>
      <c r="C24" s="172" t="s">
        <v>94</v>
      </c>
      <c r="D24" s="180" t="s">
        <v>188</v>
      </c>
      <c r="E24" s="172" t="s">
        <v>96</v>
      </c>
      <c r="F24" s="175" t="s">
        <v>64</v>
      </c>
      <c r="G24" s="175" t="s">
        <v>180</v>
      </c>
      <c r="H24" s="175" t="s">
        <v>71</v>
      </c>
      <c r="I24" s="175" t="s">
        <v>181</v>
      </c>
      <c r="J24" s="175" t="s">
        <v>182</v>
      </c>
      <c r="K24" s="193" t="s">
        <v>183</v>
      </c>
    </row>
    <row r="25" spans="1:11">
      <c r="A25" s="185"/>
      <c r="B25" s="185"/>
      <c r="C25" s="185"/>
      <c r="D25" s="186" t="s">
        <v>189</v>
      </c>
      <c r="E25" s="185"/>
      <c r="F25" s="174"/>
      <c r="G25" s="174">
        <v>0.15</v>
      </c>
      <c r="H25" s="174">
        <v>347.2</v>
      </c>
      <c r="I25" s="174">
        <v>0.23</v>
      </c>
      <c r="J25" s="174"/>
      <c r="K25" s="179">
        <f>G25*H25*I25</f>
        <v>11.9784</v>
      </c>
    </row>
    <row r="26" spans="1:11">
      <c r="A26" s="185"/>
      <c r="B26" s="185"/>
      <c r="C26" s="185"/>
      <c r="D26" s="186" t="s">
        <v>190</v>
      </c>
      <c r="E26" s="185"/>
      <c r="F26" s="174"/>
      <c r="G26" s="174">
        <f>0.15*0.15*3.14</f>
        <v>0.07065</v>
      </c>
      <c r="H26" s="174"/>
      <c r="I26" s="174">
        <v>0.5</v>
      </c>
      <c r="J26" s="174">
        <v>158</v>
      </c>
      <c r="K26" s="179">
        <f>G26*I26*J26</f>
        <v>5.58135</v>
      </c>
    </row>
    <row r="27" ht="15.75" spans="1:11">
      <c r="A27" s="185"/>
      <c r="B27" s="185"/>
      <c r="C27" s="185"/>
      <c r="D27" s="186"/>
      <c r="E27" s="185"/>
      <c r="F27" s="174"/>
      <c r="G27" s="187"/>
      <c r="H27" s="188"/>
      <c r="I27" s="188"/>
      <c r="J27" s="188"/>
      <c r="K27" s="196">
        <f>K25+K26</f>
        <v>17.55975</v>
      </c>
    </row>
    <row r="28" ht="15.75" spans="1:11">
      <c r="A28" s="172" t="s">
        <v>97</v>
      </c>
      <c r="B28" s="172" t="s">
        <v>78</v>
      </c>
      <c r="C28" s="172" t="s">
        <v>98</v>
      </c>
      <c r="D28" s="180" t="s">
        <v>191</v>
      </c>
      <c r="E28" s="172" t="s">
        <v>96</v>
      </c>
      <c r="F28" s="175" t="s">
        <v>64</v>
      </c>
      <c r="G28" s="175" t="s">
        <v>180</v>
      </c>
      <c r="H28" s="175" t="s">
        <v>71</v>
      </c>
      <c r="I28" s="175" t="s">
        <v>181</v>
      </c>
      <c r="J28" s="175" t="s">
        <v>182</v>
      </c>
      <c r="K28" s="193" t="s">
        <v>183</v>
      </c>
    </row>
    <row r="29" spans="1:11">
      <c r="A29" s="185"/>
      <c r="B29" s="185"/>
      <c r="C29" s="185"/>
      <c r="D29" s="186" t="s">
        <v>189</v>
      </c>
      <c r="E29" s="185"/>
      <c r="F29" s="174"/>
      <c r="G29" s="174">
        <v>0.15</v>
      </c>
      <c r="H29" s="174">
        <v>347.2</v>
      </c>
      <c r="I29" s="174">
        <v>0.23</v>
      </c>
      <c r="J29" s="174"/>
      <c r="K29" s="179">
        <f>G29*H29*I29</f>
        <v>11.9784</v>
      </c>
    </row>
    <row r="30" spans="1:11">
      <c r="A30" s="185"/>
      <c r="B30" s="185"/>
      <c r="C30" s="185"/>
      <c r="D30" s="186" t="s">
        <v>190</v>
      </c>
      <c r="E30" s="185"/>
      <c r="F30" s="174"/>
      <c r="G30" s="174">
        <f>0.15*0.15*3.14</f>
        <v>0.07065</v>
      </c>
      <c r="H30" s="174"/>
      <c r="I30" s="174">
        <v>0.5</v>
      </c>
      <c r="J30" s="174">
        <v>158</v>
      </c>
      <c r="K30" s="179">
        <f>G30*I30*J30</f>
        <v>5.58135</v>
      </c>
    </row>
    <row r="31" spans="1:11">
      <c r="A31" s="185"/>
      <c r="B31" s="185"/>
      <c r="C31" s="185"/>
      <c r="D31" s="186" t="s">
        <v>192</v>
      </c>
      <c r="E31" s="185"/>
      <c r="F31" s="174"/>
      <c r="G31" s="174"/>
      <c r="H31" s="174"/>
      <c r="I31" s="174"/>
      <c r="J31" s="174"/>
      <c r="K31" s="179">
        <f>(K29+K30)*0.3</f>
        <v>5.267925</v>
      </c>
    </row>
    <row r="32" ht="15.75" spans="1:11">
      <c r="A32" s="185"/>
      <c r="B32" s="185"/>
      <c r="C32" s="185"/>
      <c r="D32" s="186"/>
      <c r="E32" s="185"/>
      <c r="F32" s="174"/>
      <c r="G32" s="187"/>
      <c r="H32" s="188"/>
      <c r="I32" s="188"/>
      <c r="J32" s="188"/>
      <c r="K32" s="196">
        <f>SUM(K29:K31)</f>
        <v>22.827675</v>
      </c>
    </row>
    <row r="33" ht="31.5" spans="1:11">
      <c r="A33" s="172" t="s">
        <v>100</v>
      </c>
      <c r="B33" s="172" t="s">
        <v>78</v>
      </c>
      <c r="C33" s="172" t="s">
        <v>101</v>
      </c>
      <c r="D33" s="180" t="s">
        <v>193</v>
      </c>
      <c r="E33" s="172" t="s">
        <v>96</v>
      </c>
      <c r="F33" s="175" t="s">
        <v>64</v>
      </c>
      <c r="G33" s="175" t="s">
        <v>180</v>
      </c>
      <c r="H33" s="175" t="s">
        <v>71</v>
      </c>
      <c r="I33" s="175" t="s">
        <v>181</v>
      </c>
      <c r="J33" s="175" t="s">
        <v>182</v>
      </c>
      <c r="K33" s="193" t="s">
        <v>183</v>
      </c>
    </row>
    <row r="34" spans="1:11">
      <c r="A34" s="185"/>
      <c r="B34" s="185"/>
      <c r="C34" s="185"/>
      <c r="D34" s="186" t="s">
        <v>189</v>
      </c>
      <c r="E34" s="185"/>
      <c r="F34" s="174"/>
      <c r="G34" s="174">
        <v>0.15</v>
      </c>
      <c r="H34" s="174">
        <v>347.2</v>
      </c>
      <c r="I34" s="174">
        <v>0.23</v>
      </c>
      <c r="J34" s="174"/>
      <c r="K34" s="179">
        <f>G34*H34*I34</f>
        <v>11.9784</v>
      </c>
    </row>
    <row r="35" ht="30" spans="1:11">
      <c r="A35" s="185"/>
      <c r="B35" s="185"/>
      <c r="C35" s="185"/>
      <c r="D35" s="186" t="s">
        <v>194</v>
      </c>
      <c r="E35" s="185"/>
      <c r="F35" s="174"/>
      <c r="G35" s="174">
        <f>0.15*0.15*3.14</f>
        <v>0.07065</v>
      </c>
      <c r="H35" s="174"/>
      <c r="I35" s="174">
        <v>0.5</v>
      </c>
      <c r="J35" s="174">
        <v>158</v>
      </c>
      <c r="K35" s="179">
        <f>G35*I35*J35</f>
        <v>5.58135</v>
      </c>
    </row>
    <row r="36" spans="1:11">
      <c r="A36" s="185"/>
      <c r="B36" s="185"/>
      <c r="C36" s="185"/>
      <c r="D36" s="186" t="s">
        <v>192</v>
      </c>
      <c r="E36" s="185"/>
      <c r="F36" s="174"/>
      <c r="G36" s="174"/>
      <c r="H36" s="174"/>
      <c r="I36" s="174"/>
      <c r="J36" s="174"/>
      <c r="K36" s="179">
        <f>(K34+K35)*0.3</f>
        <v>5.267925</v>
      </c>
    </row>
    <row r="37" ht="15.75" spans="1:11">
      <c r="A37" s="185"/>
      <c r="B37" s="185"/>
      <c r="C37" s="185"/>
      <c r="D37" s="186"/>
      <c r="E37" s="185"/>
      <c r="F37" s="174"/>
      <c r="G37" s="187"/>
      <c r="H37" s="188"/>
      <c r="I37" s="188"/>
      <c r="J37" s="188"/>
      <c r="K37" s="196">
        <f>SUM(K34:K36)</f>
        <v>22.827675</v>
      </c>
    </row>
    <row r="38" ht="15.75" spans="1:11">
      <c r="A38" s="172" t="s">
        <v>103</v>
      </c>
      <c r="B38" s="172" t="s">
        <v>78</v>
      </c>
      <c r="C38" s="172" t="s">
        <v>104</v>
      </c>
      <c r="D38" s="180" t="s">
        <v>195</v>
      </c>
      <c r="E38" s="172" t="s">
        <v>96</v>
      </c>
      <c r="F38" s="175" t="s">
        <v>64</v>
      </c>
      <c r="G38" s="175" t="s">
        <v>180</v>
      </c>
      <c r="H38" s="175" t="s">
        <v>71</v>
      </c>
      <c r="I38" s="175" t="s">
        <v>181</v>
      </c>
      <c r="J38" s="175" t="s">
        <v>182</v>
      </c>
      <c r="K38" s="193" t="s">
        <v>183</v>
      </c>
    </row>
    <row r="39" spans="1:11">
      <c r="A39" s="185"/>
      <c r="B39" s="185"/>
      <c r="C39" s="185"/>
      <c r="D39" s="186" t="s">
        <v>196</v>
      </c>
      <c r="E39" s="185"/>
      <c r="F39" s="174"/>
      <c r="G39" s="174"/>
      <c r="H39" s="174"/>
      <c r="I39" s="174">
        <v>2.5</v>
      </c>
      <c r="J39" s="174">
        <v>6</v>
      </c>
      <c r="K39" s="179">
        <f>I39*J39</f>
        <v>15</v>
      </c>
    </row>
    <row r="40" ht="15.75" spans="1:11">
      <c r="A40" s="185"/>
      <c r="B40" s="185"/>
      <c r="C40" s="185"/>
      <c r="D40" s="186"/>
      <c r="E40" s="185"/>
      <c r="F40" s="174"/>
      <c r="G40" s="187"/>
      <c r="H40" s="188"/>
      <c r="I40" s="188"/>
      <c r="J40" s="188"/>
      <c r="K40" s="196">
        <f>SUM(K39:K39)</f>
        <v>15</v>
      </c>
    </row>
    <row r="41" ht="31.5" spans="1:11">
      <c r="A41" s="172" t="s">
        <v>106</v>
      </c>
      <c r="B41" s="172" t="s">
        <v>78</v>
      </c>
      <c r="C41" s="172" t="s">
        <v>107</v>
      </c>
      <c r="D41" s="180" t="s">
        <v>197</v>
      </c>
      <c r="E41" s="172" t="s">
        <v>80</v>
      </c>
      <c r="F41" s="175" t="s">
        <v>64</v>
      </c>
      <c r="G41" s="175" t="s">
        <v>180</v>
      </c>
      <c r="H41" s="175" t="s">
        <v>71</v>
      </c>
      <c r="I41" s="175" t="s">
        <v>181</v>
      </c>
      <c r="J41" s="175" t="s">
        <v>182</v>
      </c>
      <c r="K41" s="193" t="s">
        <v>183</v>
      </c>
    </row>
    <row r="42" spans="1:11">
      <c r="A42" s="185"/>
      <c r="B42" s="185"/>
      <c r="C42" s="185"/>
      <c r="D42" s="186" t="s">
        <v>198</v>
      </c>
      <c r="E42" s="185"/>
      <c r="F42" s="179"/>
      <c r="G42" s="174">
        <v>0.2</v>
      </c>
      <c r="H42" s="174"/>
      <c r="I42" s="174"/>
      <c r="J42" s="174">
        <v>158</v>
      </c>
      <c r="K42" s="179">
        <f>G42*J42</f>
        <v>31.6</v>
      </c>
    </row>
    <row r="43" ht="30" spans="1:11">
      <c r="A43" s="185"/>
      <c r="B43" s="185"/>
      <c r="C43" s="185"/>
      <c r="D43" s="186" t="s">
        <v>199</v>
      </c>
      <c r="E43" s="185"/>
      <c r="F43" s="174"/>
      <c r="G43" s="174">
        <v>31.6</v>
      </c>
      <c r="H43" s="174">
        <v>347.2</v>
      </c>
      <c r="I43" s="174">
        <v>0.19</v>
      </c>
      <c r="J43" s="174"/>
      <c r="K43" s="179">
        <f>(H43-G43)*I43</f>
        <v>59.964</v>
      </c>
    </row>
    <row r="44" ht="15.75" spans="1:11">
      <c r="A44" s="185"/>
      <c r="B44" s="185"/>
      <c r="C44" s="185"/>
      <c r="D44" s="186"/>
      <c r="E44" s="185"/>
      <c r="F44" s="174"/>
      <c r="G44" s="187"/>
      <c r="H44" s="188"/>
      <c r="I44" s="188"/>
      <c r="J44" s="188"/>
      <c r="K44" s="196">
        <f>K43</f>
        <v>59.964</v>
      </c>
    </row>
    <row r="45" ht="31.5" spans="1:11">
      <c r="A45" s="172" t="s">
        <v>109</v>
      </c>
      <c r="B45" s="172" t="s">
        <v>78</v>
      </c>
      <c r="C45" s="172" t="s">
        <v>107</v>
      </c>
      <c r="D45" s="180" t="s">
        <v>110</v>
      </c>
      <c r="E45" s="172" t="s">
        <v>80</v>
      </c>
      <c r="F45" s="175" t="s">
        <v>64</v>
      </c>
      <c r="G45" s="175" t="s">
        <v>180</v>
      </c>
      <c r="H45" s="175" t="s">
        <v>71</v>
      </c>
      <c r="I45" s="175" t="s">
        <v>181</v>
      </c>
      <c r="J45" s="175" t="s">
        <v>182</v>
      </c>
      <c r="K45" s="193" t="s">
        <v>183</v>
      </c>
    </row>
    <row r="46" spans="1:11">
      <c r="A46" s="185"/>
      <c r="B46" s="185"/>
      <c r="C46" s="185"/>
      <c r="D46" s="186" t="s">
        <v>198</v>
      </c>
      <c r="E46" s="185"/>
      <c r="F46" s="179"/>
      <c r="G46" s="174">
        <v>0.2</v>
      </c>
      <c r="H46" s="174"/>
      <c r="I46" s="174"/>
      <c r="J46" s="174">
        <v>158</v>
      </c>
      <c r="K46" s="179">
        <f>G46*J46</f>
        <v>31.6</v>
      </c>
    </row>
    <row r="47" ht="30" spans="1:11">
      <c r="A47" s="185"/>
      <c r="B47" s="185"/>
      <c r="C47" s="185"/>
      <c r="D47" s="186" t="s">
        <v>200</v>
      </c>
      <c r="E47" s="185"/>
      <c r="F47" s="174"/>
      <c r="G47" s="174">
        <v>31.6</v>
      </c>
      <c r="H47" s="174">
        <v>347.2</v>
      </c>
      <c r="I47" s="174">
        <v>0.18999</v>
      </c>
      <c r="J47" s="174">
        <v>2</v>
      </c>
      <c r="K47" s="179">
        <f>(H47-G47)*I47*J47</f>
        <v>119.921688</v>
      </c>
    </row>
    <row r="48" ht="15.75" spans="1:11">
      <c r="A48" s="185"/>
      <c r="B48" s="185"/>
      <c r="C48" s="185"/>
      <c r="D48" s="186"/>
      <c r="E48" s="185"/>
      <c r="F48" s="174"/>
      <c r="G48" s="187"/>
      <c r="H48" s="188"/>
      <c r="I48" s="188"/>
      <c r="J48" s="188"/>
      <c r="K48" s="196">
        <f>K47</f>
        <v>119.921688</v>
      </c>
    </row>
    <row r="49" ht="15.75" spans="1:11">
      <c r="A49" s="172" t="s">
        <v>111</v>
      </c>
      <c r="B49" s="172" t="s">
        <v>78</v>
      </c>
      <c r="C49" s="172" t="s">
        <v>112</v>
      </c>
      <c r="D49" s="180" t="s">
        <v>201</v>
      </c>
      <c r="E49" s="172" t="s">
        <v>96</v>
      </c>
      <c r="F49" s="175" t="s">
        <v>64</v>
      </c>
      <c r="G49" s="175" t="s">
        <v>180</v>
      </c>
      <c r="H49" s="175" t="s">
        <v>71</v>
      </c>
      <c r="I49" s="175" t="s">
        <v>181</v>
      </c>
      <c r="J49" s="175" t="s">
        <v>182</v>
      </c>
      <c r="K49" s="193" t="s">
        <v>183</v>
      </c>
    </row>
    <row r="50" ht="30" spans="1:11">
      <c r="A50" s="185"/>
      <c r="B50" s="185"/>
      <c r="C50" s="185"/>
      <c r="D50" s="186" t="s">
        <v>194</v>
      </c>
      <c r="E50" s="185"/>
      <c r="F50" s="174"/>
      <c r="G50" s="174">
        <f>0.15*0.15*3.14</f>
        <v>0.07065</v>
      </c>
      <c r="H50" s="188"/>
      <c r="I50" s="174">
        <v>0.5</v>
      </c>
      <c r="J50" s="174">
        <v>158</v>
      </c>
      <c r="K50" s="174">
        <f>J50*I50*G50</f>
        <v>5.58135</v>
      </c>
    </row>
    <row r="51" ht="30" spans="1:11">
      <c r="A51" s="185"/>
      <c r="B51" s="185"/>
      <c r="C51" s="185"/>
      <c r="D51" s="186" t="s">
        <v>202</v>
      </c>
      <c r="E51" s="185"/>
      <c r="F51" s="174"/>
      <c r="G51" s="189">
        <v>0.1</v>
      </c>
      <c r="H51" s="174">
        <v>315.6</v>
      </c>
      <c r="I51" s="174">
        <v>0.17</v>
      </c>
      <c r="J51" s="188"/>
      <c r="K51" s="174">
        <f>I51*H51*G51</f>
        <v>5.3652</v>
      </c>
    </row>
    <row r="52" ht="30" spans="1:11">
      <c r="A52" s="185"/>
      <c r="B52" s="185"/>
      <c r="C52" s="185"/>
      <c r="D52" s="186" t="s">
        <v>203</v>
      </c>
      <c r="E52" s="185"/>
      <c r="F52" s="174"/>
      <c r="G52" s="189">
        <v>0.25</v>
      </c>
      <c r="H52" s="174">
        <v>0.25</v>
      </c>
      <c r="I52" s="174">
        <v>2.6</v>
      </c>
      <c r="J52" s="174">
        <v>6</v>
      </c>
      <c r="K52" s="174">
        <f>G52*H52*I52*J52</f>
        <v>0.975</v>
      </c>
    </row>
    <row r="53" ht="30" spans="1:11">
      <c r="A53" s="185"/>
      <c r="B53" s="185"/>
      <c r="C53" s="185"/>
      <c r="D53" s="186" t="s">
        <v>204</v>
      </c>
      <c r="E53" s="185"/>
      <c r="F53" s="174"/>
      <c r="G53" s="174">
        <v>0.15</v>
      </c>
      <c r="H53" s="174">
        <v>347.2</v>
      </c>
      <c r="I53" s="174">
        <v>0.03</v>
      </c>
      <c r="J53" s="188"/>
      <c r="K53" s="179">
        <f>G53*H53*I53</f>
        <v>1.5624</v>
      </c>
    </row>
    <row r="54" ht="15.75" spans="1:11">
      <c r="A54" s="185"/>
      <c r="B54" s="185"/>
      <c r="C54" s="185"/>
      <c r="D54" s="186"/>
      <c r="E54" s="185"/>
      <c r="F54" s="174"/>
      <c r="G54" s="189"/>
      <c r="H54" s="174"/>
      <c r="I54" s="174"/>
      <c r="J54" s="188"/>
      <c r="K54" s="197">
        <f>K52+K51+K50+K53</f>
        <v>13.48395</v>
      </c>
    </row>
    <row r="55" ht="31.5" spans="1:11">
      <c r="A55" s="172" t="s">
        <v>114</v>
      </c>
      <c r="B55" s="172" t="s">
        <v>78</v>
      </c>
      <c r="C55" s="172" t="s">
        <v>115</v>
      </c>
      <c r="D55" s="180" t="s">
        <v>116</v>
      </c>
      <c r="E55" s="172" t="s">
        <v>96</v>
      </c>
      <c r="F55" s="175" t="s">
        <v>64</v>
      </c>
      <c r="G55" s="175" t="s">
        <v>180</v>
      </c>
      <c r="H55" s="175" t="s">
        <v>71</v>
      </c>
      <c r="I55" s="175" t="s">
        <v>181</v>
      </c>
      <c r="J55" s="175" t="s">
        <v>182</v>
      </c>
      <c r="K55" s="193" t="s">
        <v>183</v>
      </c>
    </row>
    <row r="56" spans="1:11">
      <c r="A56" s="185"/>
      <c r="B56" s="185"/>
      <c r="C56" s="185"/>
      <c r="D56" s="186" t="s">
        <v>205</v>
      </c>
      <c r="E56" s="185"/>
      <c r="F56" s="174"/>
      <c r="G56" s="174">
        <f>0.15*0.15*3.14</f>
        <v>0.07065</v>
      </c>
      <c r="H56" s="188"/>
      <c r="I56" s="174">
        <v>0.5</v>
      </c>
      <c r="J56" s="174">
        <v>158</v>
      </c>
      <c r="K56" s="174">
        <f>J56*I56*G56</f>
        <v>5.58135</v>
      </c>
    </row>
    <row r="57" ht="30" spans="1:11">
      <c r="A57" s="185"/>
      <c r="B57" s="185"/>
      <c r="C57" s="185"/>
      <c r="D57" s="186" t="s">
        <v>202</v>
      </c>
      <c r="E57" s="185"/>
      <c r="F57" s="174"/>
      <c r="G57" s="189">
        <v>0.1</v>
      </c>
      <c r="H57" s="174">
        <v>315.6</v>
      </c>
      <c r="I57" s="174">
        <v>0.17</v>
      </c>
      <c r="J57" s="188"/>
      <c r="K57" s="174">
        <f>I57*H57*G57</f>
        <v>5.3652</v>
      </c>
    </row>
    <row r="58" ht="30" spans="1:11">
      <c r="A58" s="185"/>
      <c r="B58" s="185"/>
      <c r="C58" s="185"/>
      <c r="D58" s="186" t="s">
        <v>203</v>
      </c>
      <c r="E58" s="185"/>
      <c r="F58" s="174"/>
      <c r="G58" s="189">
        <v>0.25</v>
      </c>
      <c r="H58" s="174">
        <v>0.25</v>
      </c>
      <c r="I58" s="174">
        <v>2.6</v>
      </c>
      <c r="J58" s="174">
        <v>6</v>
      </c>
      <c r="K58" s="174">
        <f>G58*H58*I58*J58</f>
        <v>0.975</v>
      </c>
    </row>
    <row r="59" ht="30" spans="1:11">
      <c r="A59" s="185"/>
      <c r="B59" s="185"/>
      <c r="C59" s="185"/>
      <c r="D59" s="186" t="s">
        <v>204</v>
      </c>
      <c r="E59" s="185"/>
      <c r="F59" s="174"/>
      <c r="G59" s="174">
        <v>0.15</v>
      </c>
      <c r="H59" s="174">
        <v>347.2</v>
      </c>
      <c r="I59" s="174">
        <v>0.03</v>
      </c>
      <c r="J59" s="188"/>
      <c r="K59" s="179">
        <f>G59*H59*I59</f>
        <v>1.5624</v>
      </c>
    </row>
    <row r="60" ht="15.75" spans="1:11">
      <c r="A60" s="185"/>
      <c r="B60" s="185"/>
      <c r="C60" s="185"/>
      <c r="D60" s="186"/>
      <c r="E60" s="185"/>
      <c r="F60" s="174"/>
      <c r="G60" s="189"/>
      <c r="H60" s="174"/>
      <c r="I60" s="174"/>
      <c r="J60" s="188"/>
      <c r="K60" s="197">
        <f>K58+K57+K56+K59</f>
        <v>13.48395</v>
      </c>
    </row>
    <row r="61" ht="15.75" spans="1:11">
      <c r="A61" s="172" t="s">
        <v>117</v>
      </c>
      <c r="B61" s="172" t="s">
        <v>78</v>
      </c>
      <c r="C61" s="172" t="s">
        <v>118</v>
      </c>
      <c r="D61" s="180" t="s">
        <v>206</v>
      </c>
      <c r="E61" s="172" t="s">
        <v>120</v>
      </c>
      <c r="F61" s="175" t="s">
        <v>64</v>
      </c>
      <c r="G61" s="175" t="s">
        <v>180</v>
      </c>
      <c r="H61" s="175" t="s">
        <v>71</v>
      </c>
      <c r="I61" s="175" t="s">
        <v>181</v>
      </c>
      <c r="J61" s="175" t="s">
        <v>182</v>
      </c>
      <c r="K61" s="193" t="s">
        <v>183</v>
      </c>
    </row>
    <row r="62" spans="1:11">
      <c r="A62" s="185"/>
      <c r="B62" s="185"/>
      <c r="C62" s="185"/>
      <c r="D62" s="186" t="s">
        <v>207</v>
      </c>
      <c r="E62" s="185"/>
      <c r="F62" s="174"/>
      <c r="G62" s="189"/>
      <c r="H62" s="174">
        <v>315.6</v>
      </c>
      <c r="I62" s="174"/>
      <c r="J62" s="198">
        <v>0.245</v>
      </c>
      <c r="K62" s="174">
        <f>H62*J62</f>
        <v>77.322</v>
      </c>
    </row>
    <row r="63" ht="30" spans="1:11">
      <c r="A63" s="185"/>
      <c r="B63" s="185"/>
      <c r="C63" s="185"/>
      <c r="D63" s="186" t="s">
        <v>208</v>
      </c>
      <c r="E63" s="185"/>
      <c r="F63" s="174"/>
      <c r="G63" s="189">
        <v>4</v>
      </c>
      <c r="H63" s="174">
        <v>6</v>
      </c>
      <c r="I63" s="174">
        <v>2.6</v>
      </c>
      <c r="J63" s="198">
        <v>0.617</v>
      </c>
      <c r="K63" s="174">
        <f>J63*I63*H63*G63</f>
        <v>38.5008</v>
      </c>
    </row>
    <row r="64" ht="15.75" spans="1:11">
      <c r="A64" s="185"/>
      <c r="B64" s="185"/>
      <c r="C64" s="185"/>
      <c r="D64" s="186"/>
      <c r="E64" s="185"/>
      <c r="F64" s="174"/>
      <c r="G64" s="189"/>
      <c r="H64" s="174"/>
      <c r="I64" s="174"/>
      <c r="J64" s="198"/>
      <c r="K64" s="197">
        <f>K63+K62</f>
        <v>115.8228</v>
      </c>
    </row>
    <row r="65" ht="15.75" spans="1:11">
      <c r="A65" s="172" t="s">
        <v>121</v>
      </c>
      <c r="B65" s="172" t="s">
        <v>78</v>
      </c>
      <c r="C65" s="172" t="s">
        <v>122</v>
      </c>
      <c r="D65" s="180" t="s">
        <v>209</v>
      </c>
      <c r="E65" s="172" t="s">
        <v>120</v>
      </c>
      <c r="F65" s="175" t="s">
        <v>64</v>
      </c>
      <c r="G65" s="175" t="s">
        <v>180</v>
      </c>
      <c r="H65" s="175" t="s">
        <v>71</v>
      </c>
      <c r="I65" s="175" t="s">
        <v>181</v>
      </c>
      <c r="J65" s="175" t="s">
        <v>182</v>
      </c>
      <c r="K65" s="193" t="s">
        <v>183</v>
      </c>
    </row>
    <row r="66" ht="30" spans="1:11">
      <c r="A66" s="185"/>
      <c r="B66" s="185"/>
      <c r="C66" s="185"/>
      <c r="D66" s="186" t="s">
        <v>210</v>
      </c>
      <c r="E66" s="185"/>
      <c r="F66" s="174"/>
      <c r="G66" s="189">
        <v>104</v>
      </c>
      <c r="H66" s="174">
        <v>0.88</v>
      </c>
      <c r="I66" s="174"/>
      <c r="J66" s="198">
        <v>0.154</v>
      </c>
      <c r="K66" s="174">
        <f>J66*H66*G66</f>
        <v>14.09408</v>
      </c>
    </row>
    <row r="67" ht="15.75" spans="1:11">
      <c r="A67" s="185"/>
      <c r="B67" s="185"/>
      <c r="C67" s="185"/>
      <c r="D67" s="186"/>
      <c r="E67" s="185"/>
      <c r="F67" s="174"/>
      <c r="G67" s="189"/>
      <c r="H67" s="174"/>
      <c r="I67" s="174"/>
      <c r="J67" s="198"/>
      <c r="K67" s="197">
        <f>K66</f>
        <v>14.09408</v>
      </c>
    </row>
    <row r="68" ht="15.75" spans="1:11">
      <c r="A68" s="172" t="s">
        <v>124</v>
      </c>
      <c r="B68" s="172" t="s">
        <v>78</v>
      </c>
      <c r="C68" s="172" t="s">
        <v>125</v>
      </c>
      <c r="D68" s="180" t="s">
        <v>126</v>
      </c>
      <c r="E68" s="172" t="s">
        <v>80</v>
      </c>
      <c r="F68" s="175" t="s">
        <v>64</v>
      </c>
      <c r="G68" s="175" t="s">
        <v>180</v>
      </c>
      <c r="H68" s="175" t="s">
        <v>71</v>
      </c>
      <c r="I68" s="175" t="s">
        <v>181</v>
      </c>
      <c r="J68" s="175" t="s">
        <v>182</v>
      </c>
      <c r="K68" s="193" t="s">
        <v>183</v>
      </c>
    </row>
    <row r="69" spans="1:11">
      <c r="A69" s="185"/>
      <c r="B69" s="185"/>
      <c r="C69" s="185"/>
      <c r="D69" s="186" t="s">
        <v>211</v>
      </c>
      <c r="E69" s="185"/>
      <c r="F69" s="174"/>
      <c r="G69" s="189"/>
      <c r="H69" s="174">
        <v>347.2</v>
      </c>
      <c r="I69" s="174">
        <v>0.2</v>
      </c>
      <c r="J69" s="174">
        <v>2</v>
      </c>
      <c r="K69" s="204">
        <f>H69*I69*J69</f>
        <v>138.88</v>
      </c>
    </row>
    <row r="70" spans="1:11">
      <c r="A70" s="185"/>
      <c r="B70" s="185"/>
      <c r="C70" s="185"/>
      <c r="D70" s="186" t="s">
        <v>212</v>
      </c>
      <c r="E70" s="185"/>
      <c r="F70" s="174"/>
      <c r="G70" s="189"/>
      <c r="H70" s="174">
        <v>347.2</v>
      </c>
      <c r="I70" s="174">
        <v>0.2</v>
      </c>
      <c r="J70" s="174">
        <v>2</v>
      </c>
      <c r="K70" s="204">
        <f>H70*I70*J70</f>
        <v>138.88</v>
      </c>
    </row>
    <row r="71" ht="30" spans="1:11">
      <c r="A71" s="185"/>
      <c r="B71" s="185"/>
      <c r="C71" s="185"/>
      <c r="D71" s="186" t="s">
        <v>213</v>
      </c>
      <c r="E71" s="185"/>
      <c r="F71" s="174"/>
      <c r="G71" s="189">
        <v>0.15</v>
      </c>
      <c r="H71" s="174">
        <v>347.2</v>
      </c>
      <c r="I71" s="174"/>
      <c r="J71" s="174">
        <v>1.58</v>
      </c>
      <c r="K71" s="204">
        <f>H71*G71-J71</f>
        <v>50.5</v>
      </c>
    </row>
    <row r="72" ht="30" spans="1:11">
      <c r="A72" s="185"/>
      <c r="B72" s="185"/>
      <c r="C72" s="185"/>
      <c r="D72" s="186" t="s">
        <v>214</v>
      </c>
      <c r="E72" s="185"/>
      <c r="F72" s="174"/>
      <c r="G72" s="189">
        <v>4</v>
      </c>
      <c r="H72" s="174">
        <v>0.25</v>
      </c>
      <c r="I72" s="174">
        <v>2.6</v>
      </c>
      <c r="J72" s="198">
        <v>6</v>
      </c>
      <c r="K72" s="204">
        <f>J72*I72*H72*G72</f>
        <v>15.6</v>
      </c>
    </row>
    <row r="73" ht="15.75" spans="1:11">
      <c r="A73" s="185"/>
      <c r="B73" s="185"/>
      <c r="C73" s="185"/>
      <c r="D73" s="186"/>
      <c r="E73" s="185"/>
      <c r="F73" s="174"/>
      <c r="G73" s="189"/>
      <c r="H73" s="174"/>
      <c r="I73" s="174"/>
      <c r="J73" s="198"/>
      <c r="K73" s="197">
        <f>K69+K70+K71+K72</f>
        <v>343.86</v>
      </c>
    </row>
    <row r="74" ht="47.25" spans="1:11">
      <c r="A74" s="172" t="s">
        <v>127</v>
      </c>
      <c r="B74" s="172" t="s">
        <v>78</v>
      </c>
      <c r="C74" s="172" t="s">
        <v>215</v>
      </c>
      <c r="D74" s="180" t="s">
        <v>216</v>
      </c>
      <c r="E74" s="172" t="s">
        <v>38</v>
      </c>
      <c r="F74" s="175" t="s">
        <v>64</v>
      </c>
      <c r="G74" s="175" t="s">
        <v>180</v>
      </c>
      <c r="H74" s="175" t="s">
        <v>71</v>
      </c>
      <c r="I74" s="175" t="s">
        <v>181</v>
      </c>
      <c r="J74" s="175" t="s">
        <v>182</v>
      </c>
      <c r="K74" s="193" t="s">
        <v>183</v>
      </c>
    </row>
    <row r="75" spans="1:11">
      <c r="A75" s="185"/>
      <c r="B75" s="185"/>
      <c r="C75" s="185"/>
      <c r="D75" s="186" t="s">
        <v>217</v>
      </c>
      <c r="E75" s="185"/>
      <c r="F75" s="174"/>
      <c r="G75" s="189"/>
      <c r="H75" s="174">
        <v>347.2</v>
      </c>
      <c r="I75" s="174"/>
      <c r="J75" s="198"/>
      <c r="K75" s="204">
        <f>H75</f>
        <v>347.2</v>
      </c>
    </row>
    <row r="76" ht="15.75" spans="1:11">
      <c r="A76" s="185"/>
      <c r="B76" s="185"/>
      <c r="C76" s="185"/>
      <c r="D76" s="186"/>
      <c r="E76" s="185"/>
      <c r="F76" s="174"/>
      <c r="G76" s="189"/>
      <c r="H76" s="174"/>
      <c r="I76" s="174"/>
      <c r="J76" s="198"/>
      <c r="K76" s="197">
        <f>K75</f>
        <v>347.2</v>
      </c>
    </row>
    <row r="77" ht="15.75" spans="1:11">
      <c r="A77" s="172" t="s">
        <v>129</v>
      </c>
      <c r="B77" s="172" t="s">
        <v>78</v>
      </c>
      <c r="C77" s="172" t="s">
        <v>130</v>
      </c>
      <c r="D77" s="180" t="s">
        <v>131</v>
      </c>
      <c r="E77" s="172" t="s">
        <v>80</v>
      </c>
      <c r="F77" s="175" t="s">
        <v>64</v>
      </c>
      <c r="G77" s="175" t="s">
        <v>180</v>
      </c>
      <c r="H77" s="175" t="s">
        <v>71</v>
      </c>
      <c r="I77" s="175" t="s">
        <v>181</v>
      </c>
      <c r="J77" s="175" t="s">
        <v>182</v>
      </c>
      <c r="K77" s="193" t="s">
        <v>183</v>
      </c>
    </row>
    <row r="78" ht="15.75" spans="1:11">
      <c r="A78" s="172"/>
      <c r="B78" s="172"/>
      <c r="C78" s="172"/>
      <c r="D78" s="186" t="s">
        <v>211</v>
      </c>
      <c r="E78" s="185"/>
      <c r="F78" s="174"/>
      <c r="G78" s="189"/>
      <c r="H78" s="174">
        <v>347.2</v>
      </c>
      <c r="I78" s="174">
        <v>0.2</v>
      </c>
      <c r="J78" s="174">
        <v>2</v>
      </c>
      <c r="K78" s="204">
        <f>H78*I78*J78</f>
        <v>138.88</v>
      </c>
    </row>
    <row r="79" ht="15.75" spans="1:11">
      <c r="A79" s="172"/>
      <c r="B79" s="172"/>
      <c r="C79" s="172"/>
      <c r="D79" s="186" t="s">
        <v>212</v>
      </c>
      <c r="E79" s="185"/>
      <c r="F79" s="174"/>
      <c r="G79" s="189"/>
      <c r="H79" s="174">
        <v>347.2</v>
      </c>
      <c r="I79" s="174">
        <v>0.2</v>
      </c>
      <c r="J79" s="174">
        <v>2</v>
      </c>
      <c r="K79" s="204">
        <f>H79*I79*J79</f>
        <v>138.88</v>
      </c>
    </row>
    <row r="80" ht="30" spans="1:11">
      <c r="A80" s="172"/>
      <c r="B80" s="172"/>
      <c r="C80" s="172"/>
      <c r="D80" s="186" t="s">
        <v>213</v>
      </c>
      <c r="E80" s="185"/>
      <c r="F80" s="174"/>
      <c r="G80" s="189">
        <v>0.15</v>
      </c>
      <c r="H80" s="174">
        <v>347.2</v>
      </c>
      <c r="I80" s="174"/>
      <c r="J80" s="174">
        <v>1.58</v>
      </c>
      <c r="K80" s="204">
        <f>H80*G80-J80</f>
        <v>50.5</v>
      </c>
    </row>
    <row r="81" ht="30" spans="1:11">
      <c r="A81" s="172"/>
      <c r="B81" s="172"/>
      <c r="C81" s="172"/>
      <c r="D81" s="186" t="s">
        <v>214</v>
      </c>
      <c r="E81" s="185"/>
      <c r="F81" s="174"/>
      <c r="G81" s="189">
        <v>4</v>
      </c>
      <c r="H81" s="174">
        <v>0.25</v>
      </c>
      <c r="I81" s="174">
        <v>2.6</v>
      </c>
      <c r="J81" s="174">
        <v>6</v>
      </c>
      <c r="K81" s="204">
        <f>J81*I81*H81*G81</f>
        <v>15.6</v>
      </c>
    </row>
    <row r="82" ht="15.75" spans="1:11">
      <c r="A82" s="172"/>
      <c r="B82" s="172"/>
      <c r="C82" s="172"/>
      <c r="D82" s="186"/>
      <c r="E82" s="185"/>
      <c r="F82" s="174"/>
      <c r="G82" s="189"/>
      <c r="H82" s="174"/>
      <c r="I82" s="174"/>
      <c r="J82" s="198"/>
      <c r="K82" s="197">
        <f>K78+K79+K80+K81</f>
        <v>343.86</v>
      </c>
    </row>
    <row r="83" ht="15.75" spans="1:11">
      <c r="A83" s="172" t="s">
        <v>132</v>
      </c>
      <c r="B83" s="172" t="s">
        <v>78</v>
      </c>
      <c r="C83" s="172" t="s">
        <v>133</v>
      </c>
      <c r="D83" s="180" t="s">
        <v>134</v>
      </c>
      <c r="E83" s="172" t="s">
        <v>80</v>
      </c>
      <c r="F83" s="175" t="s">
        <v>64</v>
      </c>
      <c r="G83" s="175" t="s">
        <v>180</v>
      </c>
      <c r="H83" s="175" t="s">
        <v>71</v>
      </c>
      <c r="I83" s="175" t="s">
        <v>181</v>
      </c>
      <c r="J83" s="175" t="s">
        <v>182</v>
      </c>
      <c r="K83" s="193" t="s">
        <v>183</v>
      </c>
    </row>
    <row r="84" ht="15.75" spans="1:11">
      <c r="A84" s="172"/>
      <c r="B84" s="172"/>
      <c r="C84" s="172"/>
      <c r="D84" s="186" t="s">
        <v>211</v>
      </c>
      <c r="E84" s="185"/>
      <c r="F84" s="174"/>
      <c r="G84" s="189"/>
      <c r="H84" s="174">
        <v>347.2</v>
      </c>
      <c r="I84" s="174">
        <v>0.2</v>
      </c>
      <c r="J84" s="174">
        <v>2</v>
      </c>
      <c r="K84" s="204">
        <f>H84*I84*J84</f>
        <v>138.88</v>
      </c>
    </row>
    <row r="85" ht="15.75" spans="1:11">
      <c r="A85" s="172"/>
      <c r="B85" s="172"/>
      <c r="C85" s="172"/>
      <c r="D85" s="186" t="s">
        <v>212</v>
      </c>
      <c r="E85" s="185"/>
      <c r="F85" s="174"/>
      <c r="G85" s="189"/>
      <c r="H85" s="174">
        <v>347.2</v>
      </c>
      <c r="I85" s="174">
        <v>0.2</v>
      </c>
      <c r="J85" s="174">
        <v>2</v>
      </c>
      <c r="K85" s="204">
        <f>H85*I85*J85</f>
        <v>138.88</v>
      </c>
    </row>
    <row r="86" customHeight="1" spans="1:11">
      <c r="A86" s="172"/>
      <c r="B86" s="172"/>
      <c r="C86" s="172"/>
      <c r="D86" s="186" t="s">
        <v>213</v>
      </c>
      <c r="E86" s="185"/>
      <c r="F86" s="174"/>
      <c r="G86" s="189">
        <v>0.15</v>
      </c>
      <c r="H86" s="174">
        <v>347.2</v>
      </c>
      <c r="I86" s="174"/>
      <c r="J86" s="174">
        <v>1.58</v>
      </c>
      <c r="K86" s="204">
        <f>H86*G86-J86</f>
        <v>50.5</v>
      </c>
    </row>
    <row r="87" ht="30" spans="1:11">
      <c r="A87" s="172"/>
      <c r="B87" s="172"/>
      <c r="C87" s="172"/>
      <c r="D87" s="186" t="s">
        <v>214</v>
      </c>
      <c r="E87" s="185"/>
      <c r="F87" s="174"/>
      <c r="G87" s="189">
        <v>4</v>
      </c>
      <c r="H87" s="174">
        <v>0.25</v>
      </c>
      <c r="I87" s="174">
        <v>2.6</v>
      </c>
      <c r="J87" s="198">
        <v>6</v>
      </c>
      <c r="K87" s="204">
        <f>J87*I87*H87*G87</f>
        <v>15.6</v>
      </c>
    </row>
    <row r="88" ht="39.75" customHeight="1" spans="1:11">
      <c r="A88" s="172"/>
      <c r="B88" s="172"/>
      <c r="C88" s="172"/>
      <c r="D88" s="186" t="s">
        <v>218</v>
      </c>
      <c r="E88" s="172"/>
      <c r="F88" s="174"/>
      <c r="G88" s="174">
        <v>0.4</v>
      </c>
      <c r="H88" s="175"/>
      <c r="I88" s="174">
        <v>2.1</v>
      </c>
      <c r="J88" s="174">
        <v>158</v>
      </c>
      <c r="K88" s="177">
        <f>J88*I88*G88</f>
        <v>132.72</v>
      </c>
    </row>
    <row r="89" ht="15.75" spans="1:11">
      <c r="A89" s="185"/>
      <c r="B89" s="185"/>
      <c r="C89" s="185"/>
      <c r="D89" s="186"/>
      <c r="E89" s="185"/>
      <c r="F89" s="174"/>
      <c r="G89" s="187"/>
      <c r="H89" s="188"/>
      <c r="I89" s="188"/>
      <c r="J89" s="188"/>
      <c r="K89" s="197">
        <f>K84+K85+K86+K87+K88</f>
        <v>476.58</v>
      </c>
    </row>
    <row r="90" ht="15.75" spans="1:11">
      <c r="A90" s="182">
        <v>4</v>
      </c>
      <c r="B90" s="183"/>
      <c r="C90" s="183"/>
      <c r="D90" s="184" t="s">
        <v>219</v>
      </c>
      <c r="E90" s="184"/>
      <c r="F90" s="184"/>
      <c r="G90" s="184"/>
      <c r="H90" s="184"/>
      <c r="I90" s="184"/>
      <c r="J90" s="184"/>
      <c r="K90" s="195"/>
    </row>
    <row r="91" ht="31.5" spans="1:11">
      <c r="A91" s="172" t="s">
        <v>136</v>
      </c>
      <c r="B91" s="172" t="s">
        <v>78</v>
      </c>
      <c r="C91" s="172" t="s">
        <v>137</v>
      </c>
      <c r="D91" s="180" t="s">
        <v>138</v>
      </c>
      <c r="E91" s="172" t="s">
        <v>80</v>
      </c>
      <c r="F91" s="175" t="s">
        <v>64</v>
      </c>
      <c r="G91" s="175" t="s">
        <v>180</v>
      </c>
      <c r="H91" s="175" t="s">
        <v>71</v>
      </c>
      <c r="I91" s="175" t="s">
        <v>181</v>
      </c>
      <c r="J91" s="175" t="s">
        <v>182</v>
      </c>
      <c r="K91" s="193" t="s">
        <v>183</v>
      </c>
    </row>
    <row r="92" spans="1:11">
      <c r="A92" s="185"/>
      <c r="B92" s="185"/>
      <c r="C92" s="185"/>
      <c r="D92" s="186" t="s">
        <v>220</v>
      </c>
      <c r="E92" s="185"/>
      <c r="F92" s="174"/>
      <c r="G92" s="174"/>
      <c r="H92" s="174">
        <v>3</v>
      </c>
      <c r="I92" s="174">
        <v>2.2</v>
      </c>
      <c r="J92" s="174"/>
      <c r="K92" s="179">
        <f>H92*I92</f>
        <v>6.6</v>
      </c>
    </row>
    <row r="93" ht="15.75" spans="1:11">
      <c r="A93" s="185"/>
      <c r="B93" s="185"/>
      <c r="C93" s="185"/>
      <c r="D93" s="186"/>
      <c r="E93" s="185"/>
      <c r="F93" s="174"/>
      <c r="G93" s="187"/>
      <c r="H93" s="188"/>
      <c r="I93" s="188"/>
      <c r="J93" s="188"/>
      <c r="K93" s="196">
        <f>SUM(K92:K92)</f>
        <v>6.6</v>
      </c>
    </row>
    <row r="94" ht="31.5" spans="1:11">
      <c r="A94" s="172" t="s">
        <v>139</v>
      </c>
      <c r="B94" s="172" t="s">
        <v>78</v>
      </c>
      <c r="C94" s="172" t="s">
        <v>140</v>
      </c>
      <c r="D94" s="180" t="s">
        <v>221</v>
      </c>
      <c r="E94" s="172" t="s">
        <v>80</v>
      </c>
      <c r="F94" s="175" t="s">
        <v>64</v>
      </c>
      <c r="G94" s="175" t="s">
        <v>180</v>
      </c>
      <c r="H94" s="175" t="s">
        <v>71</v>
      </c>
      <c r="I94" s="175" t="s">
        <v>181</v>
      </c>
      <c r="J94" s="175" t="s">
        <v>182</v>
      </c>
      <c r="K94" s="193" t="s">
        <v>183</v>
      </c>
    </row>
    <row r="95" spans="1:11">
      <c r="A95" s="185"/>
      <c r="B95" s="185"/>
      <c r="C95" s="185"/>
      <c r="D95" s="186" t="s">
        <v>222</v>
      </c>
      <c r="E95" s="185"/>
      <c r="F95" s="174"/>
      <c r="G95" s="174"/>
      <c r="H95" s="174">
        <v>1</v>
      </c>
      <c r="I95" s="174">
        <v>2.2</v>
      </c>
      <c r="J95" s="174"/>
      <c r="K95" s="179">
        <f>H95*I95</f>
        <v>2.2</v>
      </c>
    </row>
    <row r="96" spans="1:11">
      <c r="A96" s="185"/>
      <c r="B96" s="185"/>
      <c r="C96" s="185"/>
      <c r="D96" s="186" t="s">
        <v>222</v>
      </c>
      <c r="E96" s="185"/>
      <c r="F96" s="174"/>
      <c r="G96" s="174"/>
      <c r="H96" s="174">
        <v>1</v>
      </c>
      <c r="I96" s="174">
        <v>2.2</v>
      </c>
      <c r="J96" s="174"/>
      <c r="K96" s="179">
        <f>H96*I96</f>
        <v>2.2</v>
      </c>
    </row>
    <row r="97" ht="15.75" spans="1:11">
      <c r="A97" s="185"/>
      <c r="B97" s="185"/>
      <c r="C97" s="185"/>
      <c r="D97" s="186"/>
      <c r="E97" s="185"/>
      <c r="F97" s="174"/>
      <c r="G97" s="187"/>
      <c r="H97" s="188"/>
      <c r="I97" s="188"/>
      <c r="J97" s="188"/>
      <c r="K97" s="196">
        <f>K95+K96</f>
        <v>4.4</v>
      </c>
    </row>
    <row r="98" ht="15.75" spans="1:11">
      <c r="A98" s="172" t="s">
        <v>142</v>
      </c>
      <c r="B98" s="172" t="s">
        <v>78</v>
      </c>
      <c r="C98" s="172" t="s">
        <v>143</v>
      </c>
      <c r="D98" s="180" t="s">
        <v>223</v>
      </c>
      <c r="E98" s="172" t="s">
        <v>80</v>
      </c>
      <c r="F98" s="175" t="s">
        <v>64</v>
      </c>
      <c r="G98" s="175" t="s">
        <v>180</v>
      </c>
      <c r="H98" s="175" t="s">
        <v>71</v>
      </c>
      <c r="I98" s="175" t="s">
        <v>181</v>
      </c>
      <c r="J98" s="175" t="s">
        <v>182</v>
      </c>
      <c r="K98" s="193" t="s">
        <v>183</v>
      </c>
    </row>
    <row r="99" ht="30" spans="1:11">
      <c r="A99" s="185"/>
      <c r="B99" s="185"/>
      <c r="C99" s="185"/>
      <c r="D99" s="186" t="s">
        <v>224</v>
      </c>
      <c r="E99" s="185"/>
      <c r="F99" s="174"/>
      <c r="G99" s="199"/>
      <c r="H99" s="174">
        <v>3</v>
      </c>
      <c r="I99" s="174">
        <v>2.2</v>
      </c>
      <c r="J99" s="174">
        <v>2</v>
      </c>
      <c r="K99" s="179">
        <f>I99*H99*J99</f>
        <v>13.2</v>
      </c>
    </row>
    <row r="100" ht="30" spans="1:11">
      <c r="A100" s="185"/>
      <c r="B100" s="185"/>
      <c r="C100" s="185"/>
      <c r="D100" s="186" t="s">
        <v>225</v>
      </c>
      <c r="E100" s="185"/>
      <c r="F100" s="174"/>
      <c r="G100" s="174"/>
      <c r="H100" s="174">
        <v>1</v>
      </c>
      <c r="I100" s="174">
        <v>2.2</v>
      </c>
      <c r="J100" s="174">
        <v>2</v>
      </c>
      <c r="K100" s="179">
        <f>H100*I100*J100</f>
        <v>4.4</v>
      </c>
    </row>
    <row r="101" ht="30" spans="1:11">
      <c r="A101" s="185"/>
      <c r="B101" s="185"/>
      <c r="C101" s="185"/>
      <c r="D101" s="186" t="s">
        <v>225</v>
      </c>
      <c r="E101" s="185"/>
      <c r="F101" s="174"/>
      <c r="G101" s="174"/>
      <c r="H101" s="174">
        <v>1</v>
      </c>
      <c r="I101" s="174">
        <v>2.2</v>
      </c>
      <c r="J101" s="174">
        <v>2</v>
      </c>
      <c r="K101" s="179">
        <f>H101*I101*J101</f>
        <v>4.4</v>
      </c>
    </row>
    <row r="102" ht="15.75" spans="1:11">
      <c r="A102" s="185"/>
      <c r="B102" s="185"/>
      <c r="C102" s="185"/>
      <c r="D102" s="186"/>
      <c r="E102" s="185"/>
      <c r="F102" s="174"/>
      <c r="G102" s="174"/>
      <c r="H102" s="174"/>
      <c r="I102" s="174"/>
      <c r="J102" s="174"/>
      <c r="K102" s="192">
        <f>K99+K100+K101</f>
        <v>22</v>
      </c>
    </row>
    <row r="103" ht="15.75" spans="1:11">
      <c r="A103" s="182">
        <v>5</v>
      </c>
      <c r="B103" s="183"/>
      <c r="C103" s="183"/>
      <c r="D103" s="184" t="s">
        <v>145</v>
      </c>
      <c r="E103" s="184"/>
      <c r="F103" s="184"/>
      <c r="G103" s="184"/>
      <c r="H103" s="184"/>
      <c r="I103" s="184"/>
      <c r="J103" s="184"/>
      <c r="K103" s="195"/>
    </row>
    <row r="104" ht="31.5" spans="1:11">
      <c r="A104" s="200" t="s">
        <v>146</v>
      </c>
      <c r="B104" s="200" t="s">
        <v>78</v>
      </c>
      <c r="C104" s="200" t="s">
        <v>147</v>
      </c>
      <c r="D104" s="201" t="s">
        <v>226</v>
      </c>
      <c r="E104" s="200" t="s">
        <v>96</v>
      </c>
      <c r="F104" s="175" t="s">
        <v>64</v>
      </c>
      <c r="G104" s="175" t="s">
        <v>180</v>
      </c>
      <c r="H104" s="175" t="s">
        <v>71</v>
      </c>
      <c r="I104" s="175" t="s">
        <v>181</v>
      </c>
      <c r="J104" s="175" t="s">
        <v>182</v>
      </c>
      <c r="K104" s="193" t="s">
        <v>183</v>
      </c>
    </row>
    <row r="105" ht="45" spans="1:11">
      <c r="A105" s="202"/>
      <c r="B105" s="202"/>
      <c r="C105" s="202"/>
      <c r="D105" s="203" t="s">
        <v>227</v>
      </c>
      <c r="E105" s="202"/>
      <c r="F105" s="204"/>
      <c r="G105" s="204">
        <v>0.4</v>
      </c>
      <c r="H105" s="204">
        <v>232</v>
      </c>
      <c r="I105" s="204">
        <v>0.2</v>
      </c>
      <c r="J105" s="204"/>
      <c r="K105" s="206">
        <f>G105*I105*H105</f>
        <v>18.56</v>
      </c>
    </row>
    <row r="106" ht="30" spans="1:11">
      <c r="A106" s="202"/>
      <c r="B106" s="202"/>
      <c r="C106" s="202"/>
      <c r="D106" s="203" t="s">
        <v>228</v>
      </c>
      <c r="E106" s="202"/>
      <c r="F106" s="204"/>
      <c r="G106" s="204" t="s">
        <v>229</v>
      </c>
      <c r="H106" s="204">
        <v>42</v>
      </c>
      <c r="I106" s="204" t="s">
        <v>230</v>
      </c>
      <c r="J106" s="204"/>
      <c r="K106" s="206">
        <f>10.08</f>
        <v>10.08</v>
      </c>
    </row>
    <row r="107" ht="15.75" spans="1:11">
      <c r="A107" s="202"/>
      <c r="B107" s="202"/>
      <c r="C107" s="202"/>
      <c r="D107" s="203"/>
      <c r="E107" s="202"/>
      <c r="F107" s="204"/>
      <c r="G107" s="204"/>
      <c r="H107" s="204"/>
      <c r="I107" s="204"/>
      <c r="J107" s="204"/>
      <c r="K107" s="196">
        <f>K105+K106</f>
        <v>28.64</v>
      </c>
    </row>
    <row r="108" ht="15.75" spans="1:11">
      <c r="A108" s="200" t="s">
        <v>149</v>
      </c>
      <c r="B108" s="200" t="s">
        <v>78</v>
      </c>
      <c r="C108" s="200" t="s">
        <v>150</v>
      </c>
      <c r="D108" s="201" t="s">
        <v>151</v>
      </c>
      <c r="E108" s="200" t="s">
        <v>38</v>
      </c>
      <c r="F108" s="175" t="s">
        <v>64</v>
      </c>
      <c r="G108" s="175" t="s">
        <v>180</v>
      </c>
      <c r="H108" s="175" t="s">
        <v>71</v>
      </c>
      <c r="I108" s="175" t="s">
        <v>181</v>
      </c>
      <c r="J108" s="175" t="s">
        <v>182</v>
      </c>
      <c r="K108" s="193" t="s">
        <v>183</v>
      </c>
    </row>
    <row r="109" ht="15.75" spans="1:11">
      <c r="A109" s="200"/>
      <c r="B109" s="200"/>
      <c r="C109" s="200"/>
      <c r="D109" s="203" t="s">
        <v>231</v>
      </c>
      <c r="E109" s="200"/>
      <c r="F109" s="204"/>
      <c r="G109" s="205"/>
      <c r="H109" s="204">
        <v>232</v>
      </c>
      <c r="I109" s="205"/>
      <c r="J109" s="205"/>
      <c r="K109" s="206">
        <f>H109</f>
        <v>232</v>
      </c>
    </row>
    <row r="110" ht="15.75" spans="1:11">
      <c r="A110" s="202"/>
      <c r="B110" s="202"/>
      <c r="C110" s="202"/>
      <c r="D110" s="203"/>
      <c r="E110" s="202"/>
      <c r="F110" s="205"/>
      <c r="G110" s="204"/>
      <c r="H110" s="199"/>
      <c r="I110" s="204"/>
      <c r="J110" s="204"/>
      <c r="K110" s="196">
        <f>K109</f>
        <v>232</v>
      </c>
    </row>
    <row r="111" ht="15.75" spans="1:11">
      <c r="A111" s="200" t="s">
        <v>152</v>
      </c>
      <c r="B111" s="200" t="s">
        <v>78</v>
      </c>
      <c r="C111" s="200" t="s">
        <v>153</v>
      </c>
      <c r="D111" s="201" t="s">
        <v>232</v>
      </c>
      <c r="E111" s="200" t="s">
        <v>38</v>
      </c>
      <c r="F111" s="175" t="s">
        <v>64</v>
      </c>
      <c r="G111" s="175" t="s">
        <v>180</v>
      </c>
      <c r="H111" s="175" t="s">
        <v>71</v>
      </c>
      <c r="I111" s="175" t="s">
        <v>181</v>
      </c>
      <c r="J111" s="175" t="s">
        <v>182</v>
      </c>
      <c r="K111" s="193" t="s">
        <v>183</v>
      </c>
    </row>
    <row r="112" ht="15.75" spans="1:11">
      <c r="A112" s="202"/>
      <c r="B112" s="202"/>
      <c r="C112" s="202"/>
      <c r="D112" s="203" t="s">
        <v>233</v>
      </c>
      <c r="E112" s="202"/>
      <c r="F112" s="205"/>
      <c r="G112" s="204"/>
      <c r="H112" s="204">
        <v>42</v>
      </c>
      <c r="I112" s="204"/>
      <c r="J112" s="204"/>
      <c r="K112" s="206">
        <f>H112</f>
        <v>42</v>
      </c>
    </row>
    <row r="113" ht="15.75" spans="1:11">
      <c r="A113" s="202"/>
      <c r="B113" s="202"/>
      <c r="C113" s="202"/>
      <c r="D113" s="203"/>
      <c r="E113" s="202"/>
      <c r="F113" s="205"/>
      <c r="G113" s="204"/>
      <c r="H113" s="199"/>
      <c r="I113" s="204"/>
      <c r="J113" s="204"/>
      <c r="K113" s="196">
        <f>K112</f>
        <v>42</v>
      </c>
    </row>
    <row r="114" ht="31.5" spans="1:11">
      <c r="A114" s="200" t="s">
        <v>155</v>
      </c>
      <c r="B114" s="200" t="s">
        <v>78</v>
      </c>
      <c r="C114" s="200" t="s">
        <v>159</v>
      </c>
      <c r="D114" s="201" t="s">
        <v>234</v>
      </c>
      <c r="E114" s="200" t="s">
        <v>38</v>
      </c>
      <c r="F114" s="175" t="s">
        <v>64</v>
      </c>
      <c r="G114" s="175" t="s">
        <v>180</v>
      </c>
      <c r="H114" s="175" t="s">
        <v>71</v>
      </c>
      <c r="I114" s="175" t="s">
        <v>181</v>
      </c>
      <c r="J114" s="175" t="s">
        <v>182</v>
      </c>
      <c r="K114" s="193" t="s">
        <v>183</v>
      </c>
    </row>
    <row r="115" ht="40.5" customHeight="1" spans="1:11">
      <c r="A115" s="202"/>
      <c r="B115" s="202"/>
      <c r="C115" s="202"/>
      <c r="D115" s="203" t="s">
        <v>235</v>
      </c>
      <c r="E115" s="202"/>
      <c r="F115" s="206"/>
      <c r="G115" s="204"/>
      <c r="H115" s="204">
        <v>274</v>
      </c>
      <c r="I115" s="204"/>
      <c r="J115" s="204"/>
      <c r="K115" s="206">
        <f>H115</f>
        <v>274</v>
      </c>
    </row>
    <row r="116" ht="15.75" spans="1:11">
      <c r="A116" s="163"/>
      <c r="B116" s="163"/>
      <c r="C116" s="163"/>
      <c r="D116" s="163"/>
      <c r="E116" s="202"/>
      <c r="F116" s="204"/>
      <c r="G116" s="207"/>
      <c r="H116" s="208"/>
      <c r="I116" s="208"/>
      <c r="J116" s="208"/>
      <c r="K116" s="196">
        <f>K115</f>
        <v>274</v>
      </c>
    </row>
    <row r="117" ht="15.75" spans="1:11">
      <c r="A117" s="200" t="s">
        <v>158</v>
      </c>
      <c r="B117" s="200" t="s">
        <v>78</v>
      </c>
      <c r="C117" s="200" t="s">
        <v>156</v>
      </c>
      <c r="D117" s="201" t="s">
        <v>157</v>
      </c>
      <c r="E117" s="172" t="s">
        <v>96</v>
      </c>
      <c r="F117" s="175" t="s">
        <v>64</v>
      </c>
      <c r="G117" s="175" t="s">
        <v>180</v>
      </c>
      <c r="H117" s="175" t="s">
        <v>71</v>
      </c>
      <c r="I117" s="175" t="s">
        <v>181</v>
      </c>
      <c r="J117" s="175" t="s">
        <v>182</v>
      </c>
      <c r="K117" s="215"/>
    </row>
    <row r="118" spans="1:11">
      <c r="A118" s="202"/>
      <c r="B118" s="202"/>
      <c r="C118" s="202"/>
      <c r="D118" s="203" t="s">
        <v>236</v>
      </c>
      <c r="E118" s="204"/>
      <c r="F118" s="204"/>
      <c r="G118" s="209">
        <v>0.4</v>
      </c>
      <c r="H118" s="204">
        <v>42</v>
      </c>
      <c r="I118" s="204">
        <v>0.05</v>
      </c>
      <c r="J118" s="204"/>
      <c r="K118" s="216">
        <f>G118*H118*I118</f>
        <v>0.84</v>
      </c>
    </row>
    <row r="119" ht="15.75" spans="1:11">
      <c r="A119" s="202"/>
      <c r="B119" s="202"/>
      <c r="C119" s="202"/>
      <c r="D119" s="203"/>
      <c r="E119" s="202"/>
      <c r="F119" s="204"/>
      <c r="G119" s="207"/>
      <c r="H119" s="208"/>
      <c r="I119" s="208"/>
      <c r="J119" s="208"/>
      <c r="K119" s="196">
        <f>K118</f>
        <v>0.84</v>
      </c>
    </row>
    <row r="120" ht="15.75" spans="1:11">
      <c r="A120" s="172" t="s">
        <v>161</v>
      </c>
      <c r="B120" s="172" t="s">
        <v>78</v>
      </c>
      <c r="C120" s="172" t="s">
        <v>112</v>
      </c>
      <c r="D120" s="180" t="s">
        <v>201</v>
      </c>
      <c r="E120" s="172" t="s">
        <v>96</v>
      </c>
      <c r="F120" s="175" t="s">
        <v>64</v>
      </c>
      <c r="G120" s="175" t="s">
        <v>180</v>
      </c>
      <c r="H120" s="175" t="s">
        <v>71</v>
      </c>
      <c r="I120" s="175" t="s">
        <v>181</v>
      </c>
      <c r="J120" s="175" t="s">
        <v>182</v>
      </c>
      <c r="K120" s="193" t="s">
        <v>183</v>
      </c>
    </row>
    <row r="121" ht="30" spans="1:11">
      <c r="A121" s="202"/>
      <c r="B121" s="202"/>
      <c r="C121" s="202"/>
      <c r="D121" s="203" t="s">
        <v>237</v>
      </c>
      <c r="E121" s="202"/>
      <c r="F121" s="204"/>
      <c r="G121" s="209">
        <v>0.1</v>
      </c>
      <c r="H121" s="204">
        <v>147.03</v>
      </c>
      <c r="I121" s="204">
        <v>0.03</v>
      </c>
      <c r="J121" s="204"/>
      <c r="K121" s="216">
        <f>G121*H121*I121</f>
        <v>0.44109</v>
      </c>
    </row>
    <row r="122" ht="15.75" spans="1:11">
      <c r="A122" s="210"/>
      <c r="B122" s="211"/>
      <c r="C122" s="211"/>
      <c r="D122" s="212"/>
      <c r="E122" s="212"/>
      <c r="F122" s="212"/>
      <c r="G122" s="212"/>
      <c r="H122" s="212"/>
      <c r="I122" s="212"/>
      <c r="J122" s="212"/>
      <c r="K122" s="196">
        <f>K121</f>
        <v>0.44109</v>
      </c>
    </row>
    <row r="123" ht="31.5" spans="1:11">
      <c r="A123" s="172" t="s">
        <v>162</v>
      </c>
      <c r="B123" s="172" t="s">
        <v>78</v>
      </c>
      <c r="C123" s="172" t="s">
        <v>115</v>
      </c>
      <c r="D123" s="180" t="s">
        <v>116</v>
      </c>
      <c r="E123" s="172" t="s">
        <v>96</v>
      </c>
      <c r="F123" s="175" t="s">
        <v>64</v>
      </c>
      <c r="G123" s="175" t="s">
        <v>180</v>
      </c>
      <c r="H123" s="175" t="s">
        <v>71</v>
      </c>
      <c r="I123" s="175" t="s">
        <v>181</v>
      </c>
      <c r="J123" s="175" t="s">
        <v>182</v>
      </c>
      <c r="K123" s="193" t="s">
        <v>183</v>
      </c>
    </row>
    <row r="124" ht="30" spans="1:11">
      <c r="A124" s="202"/>
      <c r="B124" s="202"/>
      <c r="C124" s="202"/>
      <c r="D124" s="203" t="s">
        <v>237</v>
      </c>
      <c r="E124" s="202"/>
      <c r="F124" s="204"/>
      <c r="G124" s="209">
        <v>0.1</v>
      </c>
      <c r="H124" s="204">
        <v>147.03</v>
      </c>
      <c r="I124" s="204">
        <v>0.03</v>
      </c>
      <c r="J124" s="204"/>
      <c r="K124" s="216">
        <f>I124*H124*G124</f>
        <v>0.44109</v>
      </c>
    </row>
    <row r="125" ht="15.75" spans="1:11">
      <c r="A125" s="210"/>
      <c r="B125" s="211"/>
      <c r="C125" s="211"/>
      <c r="D125" s="212"/>
      <c r="E125" s="212"/>
      <c r="F125" s="212"/>
      <c r="G125" s="212"/>
      <c r="H125" s="212"/>
      <c r="I125" s="212"/>
      <c r="J125" s="212"/>
      <c r="K125" s="196">
        <f>K124</f>
        <v>0.44109</v>
      </c>
    </row>
    <row r="126" s="162" customFormat="1" ht="38.25" customHeight="1" spans="1:11">
      <c r="A126" s="213" t="s">
        <v>163</v>
      </c>
      <c r="B126" s="213" t="s">
        <v>78</v>
      </c>
      <c r="C126" s="214" t="s">
        <v>164</v>
      </c>
      <c r="D126" s="173" t="s">
        <v>238</v>
      </c>
      <c r="E126" s="214" t="s">
        <v>166</v>
      </c>
      <c r="F126" s="175" t="s">
        <v>64</v>
      </c>
      <c r="G126" s="175" t="s">
        <v>180</v>
      </c>
      <c r="H126" s="175" t="s">
        <v>71</v>
      </c>
      <c r="I126" s="175" t="s">
        <v>181</v>
      </c>
      <c r="J126" s="175" t="s">
        <v>182</v>
      </c>
      <c r="K126" s="193" t="s">
        <v>183</v>
      </c>
    </row>
    <row r="127" spans="1:11">
      <c r="A127" s="202"/>
      <c r="B127" s="202"/>
      <c r="C127" s="202"/>
      <c r="D127" s="203" t="s">
        <v>239</v>
      </c>
      <c r="E127" s="202"/>
      <c r="F127" s="204"/>
      <c r="G127" s="209">
        <v>0.6</v>
      </c>
      <c r="H127" s="204">
        <v>0.6</v>
      </c>
      <c r="I127" s="204">
        <v>0.6</v>
      </c>
      <c r="J127" s="204">
        <v>1</v>
      </c>
      <c r="K127" s="216">
        <v>1</v>
      </c>
    </row>
    <row r="128" ht="15.75" spans="1:11">
      <c r="A128" s="202"/>
      <c r="B128" s="202"/>
      <c r="C128" s="202"/>
      <c r="D128" s="203"/>
      <c r="E128" s="202"/>
      <c r="F128" s="204"/>
      <c r="G128" s="209"/>
      <c r="H128" s="204"/>
      <c r="I128" s="204"/>
      <c r="J128" s="204"/>
      <c r="K128" s="196">
        <v>1</v>
      </c>
    </row>
    <row r="129" ht="31.5" spans="1:11">
      <c r="A129" s="213" t="s">
        <v>167</v>
      </c>
      <c r="B129" s="213" t="s">
        <v>78</v>
      </c>
      <c r="C129" s="214" t="s">
        <v>168</v>
      </c>
      <c r="D129" s="173" t="s">
        <v>169</v>
      </c>
      <c r="E129" s="214" t="s">
        <v>38</v>
      </c>
      <c r="F129" s="175" t="s">
        <v>64</v>
      </c>
      <c r="G129" s="175" t="s">
        <v>180</v>
      </c>
      <c r="H129" s="175" t="s">
        <v>71</v>
      </c>
      <c r="I129" s="175" t="s">
        <v>181</v>
      </c>
      <c r="J129" s="175" t="s">
        <v>182</v>
      </c>
      <c r="K129" s="193" t="s">
        <v>183</v>
      </c>
    </row>
    <row r="130" ht="44.25" customHeight="1" spans="1:11">
      <c r="A130" s="210"/>
      <c r="B130" s="211"/>
      <c r="C130" s="211"/>
      <c r="D130" s="217" t="s">
        <v>240</v>
      </c>
      <c r="E130" s="212"/>
      <c r="F130" s="204"/>
      <c r="G130" s="209"/>
      <c r="H130" s="204">
        <v>46.45</v>
      </c>
      <c r="I130" s="204"/>
      <c r="J130" s="204">
        <v>1</v>
      </c>
      <c r="K130" s="216">
        <f>J130*H130</f>
        <v>46.45</v>
      </c>
    </row>
    <row r="131" ht="15.75" spans="1:11">
      <c r="A131" s="210"/>
      <c r="B131" s="211"/>
      <c r="C131" s="211"/>
      <c r="D131" s="212"/>
      <c r="E131" s="212"/>
      <c r="F131" s="204"/>
      <c r="G131" s="209"/>
      <c r="H131" s="204"/>
      <c r="I131" s="204"/>
      <c r="J131" s="204"/>
      <c r="K131" s="196">
        <f>K130</f>
        <v>46.45</v>
      </c>
    </row>
    <row r="132" ht="15.75" spans="1:11">
      <c r="A132" s="182">
        <v>6</v>
      </c>
      <c r="B132" s="183"/>
      <c r="C132" s="182"/>
      <c r="D132" s="184" t="s">
        <v>241</v>
      </c>
      <c r="E132" s="184"/>
      <c r="F132" s="184"/>
      <c r="G132" s="184"/>
      <c r="H132" s="184"/>
      <c r="I132" s="184"/>
      <c r="J132" s="184"/>
      <c r="K132" s="195"/>
    </row>
    <row r="133" ht="15.75" spans="1:11">
      <c r="A133" s="200" t="s">
        <v>171</v>
      </c>
      <c r="B133" s="200" t="s">
        <v>78</v>
      </c>
      <c r="C133" s="200" t="s">
        <v>172</v>
      </c>
      <c r="D133" s="201" t="s">
        <v>42</v>
      </c>
      <c r="E133" s="200" t="s">
        <v>80</v>
      </c>
      <c r="F133" s="175" t="s">
        <v>64</v>
      </c>
      <c r="G133" s="175" t="s">
        <v>180</v>
      </c>
      <c r="H133" s="175" t="s">
        <v>71</v>
      </c>
      <c r="I133" s="175" t="s">
        <v>181</v>
      </c>
      <c r="J133" s="175" t="s">
        <v>182</v>
      </c>
      <c r="K133" s="193" t="s">
        <v>183</v>
      </c>
    </row>
    <row r="134" ht="30" spans="1:11">
      <c r="A134" s="202"/>
      <c r="B134" s="202"/>
      <c r="C134" s="202"/>
      <c r="D134" s="203" t="s">
        <v>242</v>
      </c>
      <c r="E134" s="199"/>
      <c r="F134" s="204"/>
      <c r="G134" s="209">
        <v>1</v>
      </c>
      <c r="H134" s="204">
        <v>347.2</v>
      </c>
      <c r="I134" s="208"/>
      <c r="J134" s="208"/>
      <c r="K134" s="204">
        <f>H134*G134</f>
        <v>347.2</v>
      </c>
    </row>
    <row r="135" ht="15.75" spans="1:11">
      <c r="A135" s="202"/>
      <c r="B135" s="202"/>
      <c r="C135" s="202"/>
      <c r="D135" s="203"/>
      <c r="E135" s="202"/>
      <c r="F135" s="204"/>
      <c r="G135" s="204"/>
      <c r="H135" s="204"/>
      <c r="I135" s="204"/>
      <c r="J135" s="204"/>
      <c r="K135" s="197">
        <f>K134</f>
        <v>347.2</v>
      </c>
    </row>
    <row r="136" spans="1:11">
      <c r="A136" s="218"/>
      <c r="B136" s="218"/>
      <c r="C136" s="218"/>
      <c r="D136" s="218"/>
      <c r="E136" s="218"/>
      <c r="F136" s="218"/>
      <c r="G136" s="218"/>
      <c r="H136" s="218"/>
      <c r="I136" s="218"/>
      <c r="J136" s="218"/>
      <c r="K136" s="218"/>
    </row>
    <row r="138" customFormat="1" ht="18" spans="1:6">
      <c r="A138" s="78"/>
      <c r="B138" s="79"/>
      <c r="C138" s="79"/>
      <c r="D138" s="79"/>
      <c r="E138" s="79"/>
      <c r="F138" s="79"/>
    </row>
    <row r="139" customFormat="1" ht="18" spans="1:6">
      <c r="A139" s="78"/>
      <c r="B139" s="78"/>
      <c r="C139" s="78"/>
      <c r="D139" s="80"/>
      <c r="E139" s="80"/>
      <c r="F139" s="80"/>
    </row>
    <row r="140" customFormat="1" ht="18" spans="1:6">
      <c r="A140" s="78"/>
      <c r="B140" s="78"/>
      <c r="C140" s="78"/>
      <c r="D140" s="81"/>
      <c r="E140" s="82"/>
      <c r="F140" s="82"/>
    </row>
  </sheetData>
  <mergeCells count="3">
    <mergeCell ref="B3:K3"/>
    <mergeCell ref="A5:K5"/>
    <mergeCell ref="D139:E139"/>
  </mergeCells>
  <printOptions horizontalCentered="1"/>
  <pageMargins left="0.196850393700787" right="0.196850393700787" top="0.393700787401575" bottom="0.78740157480315" header="0.31496062992126" footer="0.31496062992126"/>
  <pageSetup paperSize="9" scale="70" orientation="landscape"/>
  <headerFooter>
    <oddFooter>&amp;CPágina &amp;P de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0"/>
  <sheetViews>
    <sheetView workbookViewId="0">
      <selection activeCell="A3" sqref="A3:C7"/>
    </sheetView>
  </sheetViews>
  <sheetFormatPr defaultColWidth="9" defaultRowHeight="15" outlineLevelCol="7"/>
  <cols>
    <col min="3" max="3" width="63" customWidth="1"/>
    <col min="4" max="4" width="11.2857142857143" customWidth="1"/>
    <col min="5" max="5" width="20.5714285714286" customWidth="1"/>
    <col min="6" max="6" width="13.5714285714286" customWidth="1"/>
    <col min="7" max="7" width="31.7142857142857" customWidth="1"/>
    <col min="8" max="8" width="11.1428571428571" customWidth="1"/>
  </cols>
  <sheetData>
    <row r="1" ht="52.5" customHeight="1"/>
    <row r="2" ht="39" customHeight="1"/>
    <row r="3" ht="15.75" customHeight="1" spans="1:8">
      <c r="A3" s="114" t="s">
        <v>243</v>
      </c>
      <c r="B3" s="115"/>
      <c r="C3" s="116"/>
      <c r="D3" s="117"/>
      <c r="E3" s="118" t="s">
        <v>244</v>
      </c>
      <c r="F3" s="119"/>
      <c r="G3" s="120"/>
      <c r="H3" s="121"/>
    </row>
    <row r="4" ht="16.5" spans="1:8">
      <c r="A4" s="122"/>
      <c r="B4" s="123"/>
      <c r="C4" s="124"/>
      <c r="D4" s="125"/>
      <c r="E4" s="126" t="s">
        <v>245</v>
      </c>
      <c r="F4" s="127"/>
      <c r="G4" s="128"/>
      <c r="H4" s="121"/>
    </row>
    <row r="5" ht="16.5" spans="1:8">
      <c r="A5" s="122"/>
      <c r="B5" s="123"/>
      <c r="C5" s="124"/>
      <c r="D5" s="117"/>
      <c r="E5" s="129" t="s">
        <v>246</v>
      </c>
      <c r="F5" s="130"/>
      <c r="G5" s="131"/>
      <c r="H5" s="121"/>
    </row>
    <row r="6" ht="16.5" customHeight="1" spans="1:8">
      <c r="A6" s="122"/>
      <c r="B6" s="123"/>
      <c r="C6" s="124"/>
      <c r="D6" s="132"/>
      <c r="E6" s="133" t="s">
        <v>247</v>
      </c>
      <c r="F6" s="134"/>
      <c r="G6" s="135"/>
      <c r="H6" s="121"/>
    </row>
    <row r="7" ht="17.25" spans="1:8">
      <c r="A7" s="136"/>
      <c r="B7" s="137"/>
      <c r="C7" s="138"/>
      <c r="D7" s="139"/>
      <c r="E7" s="140"/>
      <c r="F7" s="141"/>
      <c r="G7" s="142"/>
      <c r="H7" s="121"/>
    </row>
    <row r="8" ht="16.5" spans="1:7">
      <c r="A8" s="143"/>
      <c r="B8" s="144"/>
      <c r="C8" s="144"/>
      <c r="D8" s="143"/>
      <c r="E8" s="143"/>
      <c r="F8" s="143"/>
      <c r="G8" s="143"/>
    </row>
    <row r="9" ht="16.5" spans="1:7">
      <c r="A9" s="145" t="s">
        <v>248</v>
      </c>
      <c r="B9" s="145"/>
      <c r="C9" s="145"/>
      <c r="D9" s="145"/>
      <c r="E9" s="145"/>
      <c r="F9" s="145"/>
      <c r="G9" s="145"/>
    </row>
    <row r="10" ht="33" spans="1:7">
      <c r="A10" s="146" t="s">
        <v>59</v>
      </c>
      <c r="B10" s="146" t="s">
        <v>249</v>
      </c>
      <c r="C10" s="146" t="s">
        <v>250</v>
      </c>
      <c r="D10" s="147" t="s">
        <v>251</v>
      </c>
      <c r="E10" s="147" t="s">
        <v>64</v>
      </c>
      <c r="F10" s="148" t="s">
        <v>252</v>
      </c>
      <c r="G10" s="148" t="s">
        <v>47</v>
      </c>
    </row>
    <row r="11" ht="16.5" spans="1:7">
      <c r="A11" s="146" t="s">
        <v>253</v>
      </c>
      <c r="B11" s="149"/>
      <c r="C11" s="146" t="s">
        <v>254</v>
      </c>
      <c r="D11" s="150"/>
      <c r="E11" s="150"/>
      <c r="F11" s="150"/>
      <c r="G11" s="150"/>
    </row>
    <row r="12" ht="33" spans="1:8">
      <c r="A12" s="151" t="s">
        <v>70</v>
      </c>
      <c r="B12" s="152" t="s">
        <v>255</v>
      </c>
      <c r="C12" s="153" t="s">
        <v>256</v>
      </c>
      <c r="D12" s="152" t="s">
        <v>257</v>
      </c>
      <c r="E12" s="152">
        <v>16</v>
      </c>
      <c r="F12" s="154">
        <v>91.71</v>
      </c>
      <c r="G12" s="155">
        <f>ROUND(F12,2)*E12</f>
        <v>1467.36</v>
      </c>
      <c r="H12" s="156"/>
    </row>
    <row r="13" ht="33" spans="1:8">
      <c r="A13" s="151" t="s">
        <v>258</v>
      </c>
      <c r="B13" s="152" t="s">
        <v>259</v>
      </c>
      <c r="C13" s="153" t="s">
        <v>260</v>
      </c>
      <c r="D13" s="152" t="s">
        <v>257</v>
      </c>
      <c r="E13" s="152">
        <v>80</v>
      </c>
      <c r="F13" s="154">
        <v>33.27</v>
      </c>
      <c r="G13" s="155">
        <f>ROUND(F13,2)*E13</f>
        <v>2661.6</v>
      </c>
      <c r="H13" s="156"/>
    </row>
    <row r="14" ht="16.5" spans="1:7">
      <c r="A14" s="121"/>
      <c r="B14" s="157"/>
      <c r="C14" s="157"/>
      <c r="D14" s="157"/>
      <c r="E14" s="158" t="s">
        <v>183</v>
      </c>
      <c r="F14" s="158"/>
      <c r="G14" s="159">
        <f>SUM(G12,G13)</f>
        <v>4128.96</v>
      </c>
    </row>
    <row r="15" ht="16.5" spans="1:7">
      <c r="A15" s="160" t="s">
        <v>261</v>
      </c>
      <c r="B15" s="160"/>
      <c r="C15" s="160"/>
      <c r="D15" s="160"/>
      <c r="E15" s="160"/>
      <c r="F15" s="160"/>
      <c r="G15" s="160"/>
    </row>
    <row r="16" ht="16.5" spans="1:7">
      <c r="A16" s="160" t="s">
        <v>262</v>
      </c>
      <c r="B16" s="160"/>
      <c r="C16" s="160"/>
      <c r="D16" s="160"/>
      <c r="E16" s="160"/>
      <c r="F16" s="160"/>
      <c r="G16" s="160"/>
    </row>
    <row r="17" ht="33" customHeight="1" spans="1:7">
      <c r="A17" s="143"/>
      <c r="B17" s="143"/>
      <c r="C17" s="143"/>
      <c r="D17" s="143"/>
      <c r="E17" s="143"/>
      <c r="F17" s="143"/>
      <c r="G17" s="143"/>
    </row>
    <row r="18" ht="39.75" customHeight="1" spans="1:7">
      <c r="A18" s="161"/>
      <c r="B18" s="161"/>
      <c r="C18" s="161"/>
      <c r="D18" s="161"/>
      <c r="E18" s="161"/>
      <c r="F18" s="161"/>
      <c r="G18" s="161"/>
    </row>
    <row r="19" ht="16.5" spans="1:7">
      <c r="A19" s="161"/>
      <c r="B19" s="161"/>
      <c r="C19" s="161"/>
      <c r="D19" s="161"/>
      <c r="E19" s="161"/>
      <c r="F19" s="161"/>
      <c r="G19" s="161"/>
    </row>
    <row r="20" ht="16.5" spans="1:7">
      <c r="A20" s="161"/>
      <c r="B20" s="161"/>
      <c r="C20" s="161"/>
      <c r="D20" s="161"/>
      <c r="E20" s="161"/>
      <c r="F20" s="161"/>
      <c r="G20" s="161"/>
    </row>
    <row r="21" ht="16.5" spans="1:7">
      <c r="A21" s="161"/>
      <c r="B21" s="161"/>
      <c r="C21" s="161"/>
      <c r="D21" s="161"/>
      <c r="E21" s="161"/>
      <c r="F21" s="161"/>
      <c r="G21" s="161"/>
    </row>
    <row r="22" ht="16.5" spans="1:7">
      <c r="A22" s="161"/>
      <c r="B22" s="161"/>
      <c r="C22" s="161"/>
      <c r="D22" s="161"/>
      <c r="E22" s="161"/>
      <c r="F22" s="161"/>
      <c r="G22" s="161"/>
    </row>
    <row r="23" ht="16.5" spans="1:7">
      <c r="A23" s="161"/>
      <c r="B23" s="161"/>
      <c r="C23" s="161"/>
      <c r="D23" s="161"/>
      <c r="E23" s="161"/>
      <c r="F23" s="161"/>
      <c r="G23" s="161"/>
    </row>
    <row r="24" ht="16.5" spans="1:7">
      <c r="A24" s="161"/>
      <c r="B24" s="161"/>
      <c r="C24" s="161"/>
      <c r="D24" s="161"/>
      <c r="E24" s="161"/>
      <c r="F24" s="161"/>
      <c r="G24" s="161"/>
    </row>
    <row r="25" ht="16.5" spans="1:7">
      <c r="A25" s="161"/>
      <c r="B25" s="161"/>
      <c r="C25" s="161"/>
      <c r="D25" s="161"/>
      <c r="E25" s="161"/>
      <c r="F25" s="161"/>
      <c r="G25" s="161"/>
    </row>
    <row r="26" ht="16.5" spans="1:7">
      <c r="A26" s="161"/>
      <c r="B26" s="161"/>
      <c r="C26" s="161"/>
      <c r="D26" s="161"/>
      <c r="E26" s="161"/>
      <c r="F26" s="161"/>
      <c r="G26" s="161"/>
    </row>
    <row r="27" ht="16.5" spans="1:7">
      <c r="A27" s="161"/>
      <c r="B27" s="161"/>
      <c r="C27" s="161"/>
      <c r="D27" s="161"/>
      <c r="E27" s="161"/>
      <c r="F27" s="161"/>
      <c r="G27" s="161"/>
    </row>
    <row r="28" ht="16.5" spans="1:7">
      <c r="A28" s="161"/>
      <c r="B28" s="161"/>
      <c r="C28" s="161"/>
      <c r="D28" s="161"/>
      <c r="E28" s="161"/>
      <c r="F28" s="161"/>
      <c r="G28" s="161"/>
    </row>
    <row r="29" ht="16.5" spans="1:7">
      <c r="A29" s="161"/>
      <c r="B29" s="161"/>
      <c r="C29" s="161"/>
      <c r="D29" s="161"/>
      <c r="E29" s="161"/>
      <c r="F29" s="161"/>
      <c r="G29" s="161"/>
    </row>
    <row r="30" ht="16.5" spans="1:7">
      <c r="A30" s="161"/>
      <c r="B30" s="161"/>
      <c r="C30" s="161"/>
      <c r="D30" s="161"/>
      <c r="E30" s="161"/>
      <c r="F30" s="161"/>
      <c r="G30" s="161"/>
    </row>
  </sheetData>
  <mergeCells count="9">
    <mergeCell ref="E3:G3"/>
    <mergeCell ref="E4:G4"/>
    <mergeCell ref="E5:G5"/>
    <mergeCell ref="A9:G9"/>
    <mergeCell ref="E14:F14"/>
    <mergeCell ref="A15:G15"/>
    <mergeCell ref="A16:G16"/>
    <mergeCell ref="E6:G7"/>
    <mergeCell ref="A3:C7"/>
  </mergeCells>
  <printOptions horizontalCentered="1"/>
  <pageMargins left="0.708661417322835" right="0.708661417322835" top="0.196850393700787" bottom="0.748031496062992" header="0.31496062992126" footer="0.31496062992126"/>
  <pageSetup paperSize="9" scale="83" orientation="landscape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E30"/>
  <sheetViews>
    <sheetView zoomScale="130" zoomScaleNormal="130" topLeftCell="A8" workbookViewId="0">
      <selection activeCell="H27" sqref="H27"/>
    </sheetView>
  </sheetViews>
  <sheetFormatPr defaultColWidth="8.71428571428571" defaultRowHeight="15" outlineLevelCol="4"/>
  <cols>
    <col min="1" max="1" width="15.4285714285714" customWidth="1"/>
    <col min="2" max="2" width="84.8571428571429" customWidth="1"/>
    <col min="4" max="4" width="12.5714285714286" customWidth="1"/>
  </cols>
  <sheetData>
    <row r="2" ht="54" customHeight="1"/>
    <row r="3" spans="1:5">
      <c r="A3" s="84" t="s">
        <v>263</v>
      </c>
      <c r="B3" s="84"/>
      <c r="C3" s="84"/>
      <c r="D3" s="84"/>
      <c r="E3" s="84"/>
    </row>
    <row r="4" spans="1:5">
      <c r="A4" s="85"/>
      <c r="B4" s="85"/>
      <c r="C4" s="85"/>
      <c r="D4" s="85"/>
      <c r="E4" s="85"/>
    </row>
    <row r="5" ht="30.75" customHeight="1" spans="1:5">
      <c r="A5" s="86" t="s">
        <v>179</v>
      </c>
      <c r="B5" s="86"/>
      <c r="C5" s="86"/>
      <c r="D5" s="86"/>
      <c r="E5" s="86"/>
    </row>
    <row r="6" spans="1:5">
      <c r="A6" s="87" t="s">
        <v>264</v>
      </c>
      <c r="B6" s="87"/>
      <c r="C6" s="88"/>
      <c r="D6" s="88"/>
      <c r="E6" s="88"/>
    </row>
    <row r="7" spans="1:5">
      <c r="A7" s="89"/>
      <c r="B7" s="89"/>
      <c r="C7" s="89"/>
      <c r="D7" s="89"/>
      <c r="E7" s="89"/>
    </row>
    <row r="8" ht="30" spans="1:5">
      <c r="A8" s="90" t="s">
        <v>215</v>
      </c>
      <c r="B8" s="91" t="s">
        <v>265</v>
      </c>
      <c r="C8" s="90" t="s">
        <v>266</v>
      </c>
      <c r="D8" s="92" t="s">
        <v>267</v>
      </c>
      <c r="E8" s="90" t="s">
        <v>268</v>
      </c>
    </row>
    <row r="9" spans="1:5">
      <c r="A9" s="93" t="s">
        <v>269</v>
      </c>
      <c r="B9" s="94" t="s">
        <v>270</v>
      </c>
      <c r="C9" s="93" t="s">
        <v>271</v>
      </c>
      <c r="D9" s="95">
        <v>0.5</v>
      </c>
      <c r="E9" s="93">
        <v>10.38</v>
      </c>
    </row>
    <row r="10" spans="1:5">
      <c r="A10" s="96" t="s">
        <v>272</v>
      </c>
      <c r="B10" s="96" t="s">
        <v>273</v>
      </c>
      <c r="C10" s="93" t="s">
        <v>271</v>
      </c>
      <c r="D10" s="95">
        <v>0.27</v>
      </c>
      <c r="E10" s="93">
        <v>13.64</v>
      </c>
    </row>
    <row r="11" spans="1:5">
      <c r="A11" s="96" t="s">
        <v>274</v>
      </c>
      <c r="B11" s="96" t="s">
        <v>275</v>
      </c>
      <c r="C11" s="93" t="s">
        <v>271</v>
      </c>
      <c r="D11" s="95">
        <v>0.54</v>
      </c>
      <c r="E11" s="93">
        <v>8.53</v>
      </c>
    </row>
    <row r="12" spans="1:5">
      <c r="A12" s="96" t="s">
        <v>276</v>
      </c>
      <c r="B12" s="96" t="s">
        <v>277</v>
      </c>
      <c r="C12" s="93" t="s">
        <v>271</v>
      </c>
      <c r="D12" s="95">
        <v>1</v>
      </c>
      <c r="E12" s="93">
        <v>8.53</v>
      </c>
    </row>
    <row r="13" spans="1:5">
      <c r="A13" s="96" t="s">
        <v>278</v>
      </c>
      <c r="B13" s="96" t="s">
        <v>279</v>
      </c>
      <c r="C13" s="93" t="s">
        <v>166</v>
      </c>
      <c r="D13" s="95">
        <v>0.4167</v>
      </c>
      <c r="E13" s="93">
        <v>79.03</v>
      </c>
    </row>
    <row r="14" s="83" customFormat="1" spans="1:5">
      <c r="A14" s="97" t="s">
        <v>280</v>
      </c>
      <c r="B14" s="97" t="s">
        <v>281</v>
      </c>
      <c r="C14" s="98" t="s">
        <v>266</v>
      </c>
      <c r="D14" s="99">
        <v>3</v>
      </c>
      <c r="E14" s="100">
        <v>1.02</v>
      </c>
    </row>
    <row r="15" spans="1:5">
      <c r="A15" s="96" t="s">
        <v>282</v>
      </c>
      <c r="B15" s="96" t="s">
        <v>283</v>
      </c>
      <c r="C15" s="93" t="s">
        <v>284</v>
      </c>
      <c r="D15" s="95">
        <v>0.22</v>
      </c>
      <c r="E15" s="101">
        <f>22.1</f>
        <v>22.1</v>
      </c>
    </row>
    <row r="16" spans="1:5">
      <c r="A16" s="96" t="s">
        <v>285</v>
      </c>
      <c r="B16" s="96" t="s">
        <v>286</v>
      </c>
      <c r="C16" s="93" t="s">
        <v>287</v>
      </c>
      <c r="D16" s="95">
        <v>1.89</v>
      </c>
      <c r="E16" s="93">
        <v>73.78</v>
      </c>
    </row>
    <row r="17" spans="1:5">
      <c r="A17" s="102"/>
      <c r="B17" s="102"/>
      <c r="C17" s="103"/>
      <c r="D17" s="104"/>
      <c r="E17" s="105">
        <f>SUM(E9:E16)</f>
        <v>217.01</v>
      </c>
    </row>
    <row r="18" ht="4.5" customHeight="1" spans="1:5">
      <c r="A18" s="102"/>
      <c r="B18" s="102"/>
      <c r="C18" s="103"/>
      <c r="D18" s="104"/>
      <c r="E18" s="103"/>
    </row>
    <row r="19" ht="30" spans="1:5">
      <c r="A19" s="90" t="s">
        <v>215</v>
      </c>
      <c r="B19" s="91" t="s">
        <v>128</v>
      </c>
      <c r="C19" s="90" t="s">
        <v>266</v>
      </c>
      <c r="D19" s="92" t="s">
        <v>267</v>
      </c>
      <c r="E19" s="90" t="s">
        <v>268</v>
      </c>
    </row>
    <row r="20" spans="1:5">
      <c r="A20" s="93" t="s">
        <v>269</v>
      </c>
      <c r="B20" s="94" t="s">
        <v>270</v>
      </c>
      <c r="C20" s="93" t="s">
        <v>271</v>
      </c>
      <c r="D20" s="101">
        <v>0.5</v>
      </c>
      <c r="E20" s="93">
        <v>10.38</v>
      </c>
    </row>
    <row r="21" spans="1:5">
      <c r="A21" s="96" t="s">
        <v>272</v>
      </c>
      <c r="B21" s="96" t="s">
        <v>273</v>
      </c>
      <c r="C21" s="93" t="s">
        <v>271</v>
      </c>
      <c r="D21" s="101">
        <v>0.27</v>
      </c>
      <c r="E21" s="93">
        <v>13.64</v>
      </c>
    </row>
    <row r="22" spans="1:5">
      <c r="A22" s="96" t="s">
        <v>274</v>
      </c>
      <c r="B22" s="96" t="s">
        <v>275</v>
      </c>
      <c r="C22" s="93" t="s">
        <v>271</v>
      </c>
      <c r="D22" s="101">
        <v>0.54</v>
      </c>
      <c r="E22" s="93">
        <v>8.53</v>
      </c>
    </row>
    <row r="23" spans="1:5">
      <c r="A23" s="96" t="s">
        <v>276</v>
      </c>
      <c r="B23" s="96" t="s">
        <v>277</v>
      </c>
      <c r="C23" s="93" t="s">
        <v>271</v>
      </c>
      <c r="D23" s="101">
        <v>1</v>
      </c>
      <c r="E23" s="93">
        <v>8.53</v>
      </c>
    </row>
    <row r="24" spans="1:5">
      <c r="A24" s="96" t="s">
        <v>278</v>
      </c>
      <c r="B24" s="96" t="s">
        <v>279</v>
      </c>
      <c r="C24" s="93" t="s">
        <v>166</v>
      </c>
      <c r="D24" s="101">
        <v>0.4167</v>
      </c>
      <c r="E24" s="93">
        <v>79.03</v>
      </c>
    </row>
    <row r="25" spans="1:5">
      <c r="A25" s="106" t="s">
        <v>282</v>
      </c>
      <c r="B25" s="106" t="s">
        <v>283</v>
      </c>
      <c r="C25" s="107" t="s">
        <v>284</v>
      </c>
      <c r="D25" s="108">
        <v>0.22</v>
      </c>
      <c r="E25" s="108">
        <f>22.1</f>
        <v>22.1</v>
      </c>
    </row>
    <row r="26" spans="1:5">
      <c r="A26" s="96" t="s">
        <v>282</v>
      </c>
      <c r="B26" s="96" t="s">
        <v>283</v>
      </c>
      <c r="C26" s="93" t="s">
        <v>284</v>
      </c>
      <c r="D26" s="101">
        <v>0.22</v>
      </c>
      <c r="E26" s="101">
        <f>22.1</f>
        <v>22.1</v>
      </c>
    </row>
    <row r="27" spans="1:5">
      <c r="A27" s="96" t="s">
        <v>285</v>
      </c>
      <c r="B27" s="96" t="s">
        <v>286</v>
      </c>
      <c r="C27" s="93" t="s">
        <v>287</v>
      </c>
      <c r="D27" s="101">
        <v>1.89</v>
      </c>
      <c r="E27" s="93">
        <v>73.78</v>
      </c>
    </row>
    <row r="28" spans="1:5">
      <c r="A28" s="109"/>
      <c r="B28" s="109"/>
      <c r="C28" s="110"/>
      <c r="D28" s="111"/>
      <c r="E28" s="112">
        <f>SUM(E20:E27)</f>
        <v>238.09</v>
      </c>
    </row>
    <row r="29" spans="1:5">
      <c r="A29" s="113"/>
      <c r="B29" s="113"/>
      <c r="C29" s="113"/>
      <c r="D29" s="113"/>
      <c r="E29" s="113"/>
    </row>
    <row r="30" spans="1:5">
      <c r="A30" s="113"/>
      <c r="B30" s="113"/>
      <c r="C30" s="113"/>
      <c r="D30" s="113"/>
      <c r="E30" s="113"/>
    </row>
  </sheetData>
  <mergeCells count="3">
    <mergeCell ref="A3:E3"/>
    <mergeCell ref="A5:E5"/>
    <mergeCell ref="A6:B6"/>
  </mergeCells>
  <printOptions horizontalCentered="1"/>
  <pageMargins left="0.708661417322835" right="0.708661417322835" top="0.354330708661417" bottom="0.15748031496063" header="0.31496062992126" footer="0.31496062992126"/>
  <pageSetup paperSize="9" scale="95" firstPageNumber="0" orientation="landscape" useFirstPageNumber="1" horizontalDpi="300" verticalDpi="300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="90" zoomScaleNormal="90" workbookViewId="0">
      <selection activeCell="A1" sqref="A1"/>
    </sheetView>
  </sheetViews>
  <sheetFormatPr defaultColWidth="8.71428571428571" defaultRowHeight="15"/>
  <cols>
    <col min="1" max="1024" width="8.71428571428571" style="1"/>
  </cols>
  <sheetData/>
  <pageMargins left="0.511805555555555" right="0.511805555555555" top="0.7875" bottom="0.7875" header="0.511805555555555" footer="0.511805555555555"/>
  <pageSetup paperSize="9" firstPageNumber="0" orientation="portrait" useFirstPageNumber="1" horizontalDpi="300" verticalDpi="3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="90" zoomScaleNormal="90" workbookViewId="0">
      <selection activeCell="A1" sqref="A1"/>
    </sheetView>
  </sheetViews>
  <sheetFormatPr defaultColWidth="8.71428571428571" defaultRowHeight="15"/>
  <cols>
    <col min="1" max="1024" width="8.71428571428571" style="1"/>
  </cols>
  <sheetData/>
  <pageMargins left="0.511805555555555" right="0.511805555555555" top="0.7875" bottom="0.7875" header="0.511805555555555" footer="0.511805555555555"/>
  <pageSetup paperSize="9" firstPageNumber="0" orientation="portrait" useFirstPageNumber="1" horizontalDpi="300" verticalDpi="3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7:G44"/>
  <sheetViews>
    <sheetView tabSelected="1" zoomScale="85" zoomScaleNormal="85" topLeftCell="A10" workbookViewId="0">
      <selection activeCell="B41" sqref="B41"/>
    </sheetView>
  </sheetViews>
  <sheetFormatPr defaultColWidth="8.71428571428571" defaultRowHeight="15" outlineLevelCol="6"/>
  <cols>
    <col min="2" max="2" width="44.4285714285714" style="1" customWidth="1"/>
    <col min="3" max="3" width="28" style="1" customWidth="1"/>
    <col min="4" max="4" width="28.7142857142857" style="1" customWidth="1"/>
    <col min="5" max="5" width="26.2857142857143" style="1" customWidth="1"/>
    <col min="6" max="6" width="32" style="1" customWidth="1"/>
    <col min="7" max="7" width="28.1428571428571" customWidth="1"/>
  </cols>
  <sheetData>
    <row r="7" ht="16.5" spans="1:6">
      <c r="A7" s="2"/>
      <c r="B7" s="2"/>
      <c r="C7" s="2"/>
      <c r="D7" s="2"/>
      <c r="E7" s="2"/>
      <c r="F7" s="2"/>
    </row>
    <row r="8" ht="20.25" spans="1:7">
      <c r="A8" s="3" t="s">
        <v>288</v>
      </c>
      <c r="B8" s="3"/>
      <c r="C8" s="3"/>
      <c r="D8" s="3"/>
      <c r="E8" s="3"/>
      <c r="F8" s="3"/>
      <c r="G8" s="3"/>
    </row>
    <row r="9" ht="20.25" spans="1:6">
      <c r="A9" s="4"/>
      <c r="B9" s="5"/>
      <c r="C9" s="6"/>
      <c r="D9" s="7"/>
      <c r="E9" s="7"/>
      <c r="F9" s="7"/>
    </row>
    <row r="10" ht="47.25" customHeight="1" spans="1:7">
      <c r="A10" s="8" t="s">
        <v>289</v>
      </c>
      <c r="B10" s="8"/>
      <c r="C10" s="8"/>
      <c r="D10" s="8"/>
      <c r="E10" s="8"/>
      <c r="F10" s="8"/>
      <c r="G10" s="8"/>
    </row>
    <row r="11" ht="20.25" spans="1:6">
      <c r="A11" s="9" t="s">
        <v>290</v>
      </c>
      <c r="B11" s="9"/>
      <c r="C11" s="9"/>
      <c r="D11" s="9"/>
      <c r="E11" s="10"/>
      <c r="F11" s="10"/>
    </row>
    <row r="12" ht="29.25" customHeight="1" spans="1:6">
      <c r="A12" s="11"/>
      <c r="B12" s="12"/>
      <c r="C12" s="12"/>
      <c r="D12" s="12"/>
      <c r="E12" s="12"/>
      <c r="F12" s="12"/>
    </row>
    <row r="13" ht="21" spans="1:7">
      <c r="A13" s="13"/>
      <c r="B13" s="13"/>
      <c r="C13" s="13"/>
      <c r="D13" s="14" t="s">
        <v>291</v>
      </c>
      <c r="E13" s="15"/>
      <c r="F13" s="15"/>
      <c r="G13" s="16"/>
    </row>
    <row r="14" ht="21" spans="1:7">
      <c r="A14" s="17" t="s">
        <v>59</v>
      </c>
      <c r="B14" s="18" t="s">
        <v>292</v>
      </c>
      <c r="C14" s="18" t="s">
        <v>293</v>
      </c>
      <c r="D14" s="18" t="s">
        <v>294</v>
      </c>
      <c r="E14" s="18" t="s">
        <v>295</v>
      </c>
      <c r="F14" s="18" t="s">
        <v>296</v>
      </c>
      <c r="G14" s="19" t="s">
        <v>297</v>
      </c>
    </row>
    <row r="15" ht="20.25" spans="1:7">
      <c r="A15" s="20">
        <v>1</v>
      </c>
      <c r="B15" s="21" t="str">
        <f>'Planilha Estimativa'!B14:D14</f>
        <v>ADMINISTRAÇÃO LOCAL</v>
      </c>
      <c r="C15" s="22">
        <f>'Planilha Estimativa'!J15</f>
        <v>4128.96</v>
      </c>
      <c r="D15" s="23">
        <f>C15/4</f>
        <v>1032.24</v>
      </c>
      <c r="E15" s="23">
        <f>C15/4</f>
        <v>1032.24</v>
      </c>
      <c r="F15" s="23">
        <f>C15/4</f>
        <v>1032.24</v>
      </c>
      <c r="G15" s="24">
        <f>C15/4</f>
        <v>1032.24</v>
      </c>
    </row>
    <row r="16" ht="21" spans="1:7">
      <c r="A16" s="25"/>
      <c r="B16" s="26" t="s">
        <v>298</v>
      </c>
      <c r="C16" s="27"/>
      <c r="D16" s="28">
        <f>D15/C15</f>
        <v>0.25</v>
      </c>
      <c r="E16" s="28">
        <f>E15/C15</f>
        <v>0.25</v>
      </c>
      <c r="F16" s="28">
        <f>F15/C15</f>
        <v>0.25</v>
      </c>
      <c r="G16" s="29">
        <f>G15/C15</f>
        <v>0.25</v>
      </c>
    </row>
    <row r="17" ht="20.25" spans="1:7">
      <c r="A17" s="20">
        <v>2</v>
      </c>
      <c r="B17" s="21" t="str">
        <f>'Planilha Estimativa'!B16</f>
        <v>SERVIÇOS PRELIMINARES</v>
      </c>
      <c r="C17" s="22">
        <f>'Planilha Estimativa'!J16</f>
        <v>8659.6208</v>
      </c>
      <c r="D17" s="23">
        <f>C17</f>
        <v>8659.6208</v>
      </c>
      <c r="E17" s="30"/>
      <c r="F17" s="30"/>
      <c r="G17" s="31"/>
    </row>
    <row r="18" ht="21" spans="1:7">
      <c r="A18" s="32"/>
      <c r="B18" s="33" t="s">
        <v>298</v>
      </c>
      <c r="C18" s="34">
        <f>C17/C27</f>
        <v>0.0340628948116569</v>
      </c>
      <c r="D18" s="35">
        <f>D17/C17</f>
        <v>1</v>
      </c>
      <c r="E18" s="36"/>
      <c r="F18" s="36"/>
      <c r="G18" s="37"/>
    </row>
    <row r="19" ht="20.25" spans="1:7">
      <c r="A19" s="38">
        <v>3</v>
      </c>
      <c r="B19" s="39" t="str">
        <f>'Planilha Estimativa'!B20</f>
        <v>EXECUÇÃO DE ALAMBRADO</v>
      </c>
      <c r="C19" s="40">
        <f>'Planilha Estimativa'!J20</f>
        <v>170153.949768</v>
      </c>
      <c r="D19" s="41">
        <f>C19/3</f>
        <v>56717.983256</v>
      </c>
      <c r="E19" s="41">
        <f>C19/3</f>
        <v>56717.983256</v>
      </c>
      <c r="F19" s="41">
        <f>C19/3</f>
        <v>56717.983256</v>
      </c>
      <c r="G19" s="42"/>
    </row>
    <row r="20" ht="21" spans="1:7">
      <c r="A20" s="25"/>
      <c r="B20" s="26" t="s">
        <v>298</v>
      </c>
      <c r="C20" s="27">
        <f>C19/C27</f>
        <v>0.669305992328825</v>
      </c>
      <c r="D20" s="43">
        <f>D19/C19</f>
        <v>0.333333333333333</v>
      </c>
      <c r="E20" s="43">
        <f>E19/C19</f>
        <v>0.333333333333333</v>
      </c>
      <c r="F20" s="28">
        <f>F19/C19</f>
        <v>0.333333333333333</v>
      </c>
      <c r="G20" s="29"/>
    </row>
    <row r="21" ht="20.25" spans="1:7">
      <c r="A21" s="20">
        <v>4</v>
      </c>
      <c r="B21" s="21" t="str">
        <f>'Planilha Estimativa'!B36</f>
        <v>PORTÕES DE ACESSO</v>
      </c>
      <c r="C21" s="22">
        <f>'Planilha Estimativa'!J36</f>
        <v>10744.184</v>
      </c>
      <c r="D21" s="44"/>
      <c r="E21" s="44"/>
      <c r="F21" s="23">
        <f>C21</f>
        <v>10744.184</v>
      </c>
      <c r="G21" s="45"/>
    </row>
    <row r="22" ht="21" spans="1:7">
      <c r="A22" s="32"/>
      <c r="B22" s="33" t="s">
        <v>298</v>
      </c>
      <c r="C22" s="34">
        <f>C21/C27</f>
        <v>0.0422625906932422</v>
      </c>
      <c r="D22" s="35"/>
      <c r="E22" s="35"/>
      <c r="F22" s="35">
        <f>F21/C21</f>
        <v>1</v>
      </c>
      <c r="G22" s="46"/>
    </row>
    <row r="23" ht="20.25" spans="1:7">
      <c r="A23" s="47">
        <v>5</v>
      </c>
      <c r="B23" s="48" t="str">
        <f>'Planilha Estimativa'!B40</f>
        <v>DRENAGEM</v>
      </c>
      <c r="C23" s="49">
        <f>'Planilha Estimativa'!J40</f>
        <v>55215.1624</v>
      </c>
      <c r="D23" s="50"/>
      <c r="E23" s="49"/>
      <c r="F23" s="49">
        <f>C23/2</f>
        <v>27607.5812</v>
      </c>
      <c r="G23" s="51">
        <f>C23/2</f>
        <v>27607.5812</v>
      </c>
    </row>
    <row r="24" ht="21" spans="1:7">
      <c r="A24" s="32"/>
      <c r="B24" s="33" t="s">
        <v>298</v>
      </c>
      <c r="C24" s="34">
        <f>C23/C27</f>
        <v>0.217190603639336</v>
      </c>
      <c r="D24" s="36"/>
      <c r="E24" s="35"/>
      <c r="F24" s="35">
        <f>F23/C23</f>
        <v>0.5</v>
      </c>
      <c r="G24" s="52">
        <f>G23/C23</f>
        <v>0.5</v>
      </c>
    </row>
    <row r="25" ht="20.25" spans="1:7">
      <c r="A25" s="20">
        <v>6</v>
      </c>
      <c r="B25" s="53" t="str">
        <f>'Planilha Estimativa'!B50</f>
        <v>SERVIÇOS FINAIS</v>
      </c>
      <c r="C25" s="22">
        <f>'Planilha Estimativa'!J50</f>
        <v>5322.576</v>
      </c>
      <c r="D25" s="30"/>
      <c r="E25" s="54"/>
      <c r="F25" s="44"/>
      <c r="G25" s="55">
        <f>C25</f>
        <v>5322.576</v>
      </c>
    </row>
    <row r="26" ht="21" spans="1:7">
      <c r="A26" s="32"/>
      <c r="B26" s="33" t="s">
        <v>298</v>
      </c>
      <c r="C26" s="34">
        <f>C25/C27</f>
        <v>0.0209365225801861</v>
      </c>
      <c r="D26" s="36"/>
      <c r="E26" s="36"/>
      <c r="F26" s="35"/>
      <c r="G26" s="52">
        <f>G25/C25</f>
        <v>1</v>
      </c>
    </row>
    <row r="27" ht="21" spans="1:7">
      <c r="A27" s="56" t="s">
        <v>299</v>
      </c>
      <c r="B27" s="57"/>
      <c r="C27" s="58">
        <f>C15+C17+C19+C21+C23+C25</f>
        <v>254224.452968</v>
      </c>
      <c r="D27" s="59"/>
      <c r="E27" s="59"/>
      <c r="F27" s="59"/>
      <c r="G27" s="60"/>
    </row>
    <row r="28" ht="10.5" customHeight="1" spans="1:7">
      <c r="A28" s="61"/>
      <c r="B28" s="61"/>
      <c r="C28" s="62"/>
      <c r="D28" s="59"/>
      <c r="E28" s="59"/>
      <c r="F28" s="59"/>
      <c r="G28" s="60"/>
    </row>
    <row r="29" ht="20.25" spans="1:7">
      <c r="A29" s="63"/>
      <c r="B29" s="63"/>
      <c r="C29" s="20" t="s">
        <v>300</v>
      </c>
      <c r="D29" s="64">
        <f>D15+D17+D19</f>
        <v>66409.844056</v>
      </c>
      <c r="E29" s="64">
        <f>E15+E19</f>
        <v>57750.223256</v>
      </c>
      <c r="F29" s="64">
        <f>F15+F19+F21+F23</f>
        <v>96101.988456</v>
      </c>
      <c r="G29" s="65">
        <f>G15+G23+G25</f>
        <v>33962.3972</v>
      </c>
    </row>
    <row r="30" ht="20.25" spans="1:7">
      <c r="A30" s="63"/>
      <c r="B30" s="63"/>
      <c r="C30" s="66" t="s">
        <v>301</v>
      </c>
      <c r="D30" s="67">
        <f>D29/C27</f>
        <v>0.261225241241287</v>
      </c>
      <c r="E30" s="67">
        <f>E29/C27</f>
        <v>0.22716234642963</v>
      </c>
      <c r="F30" s="67">
        <f>F29/C27</f>
        <v>0.37802023894254</v>
      </c>
      <c r="G30" s="68">
        <f>G29/C27</f>
        <v>0.133592173386543</v>
      </c>
    </row>
    <row r="31" ht="20.25" spans="1:7">
      <c r="A31" s="63"/>
      <c r="B31" s="63"/>
      <c r="C31" s="66" t="s">
        <v>302</v>
      </c>
      <c r="D31" s="69">
        <f>D29</f>
        <v>66409.844056</v>
      </c>
      <c r="E31" s="69">
        <f>E29+D31</f>
        <v>124160.067312</v>
      </c>
      <c r="F31" s="69">
        <f t="shared" ref="F31:G32" si="0">F29+E31</f>
        <v>220262.055768</v>
      </c>
      <c r="G31" s="70">
        <f t="shared" si="0"/>
        <v>254224.452968</v>
      </c>
    </row>
    <row r="32" ht="21" spans="1:7">
      <c r="A32" s="63"/>
      <c r="B32" s="63"/>
      <c r="C32" s="32" t="s">
        <v>303</v>
      </c>
      <c r="D32" s="71">
        <f>D30</f>
        <v>0.261225241241287</v>
      </c>
      <c r="E32" s="71">
        <f>E30+D32</f>
        <v>0.488387587670917</v>
      </c>
      <c r="F32" s="71">
        <f t="shared" si="0"/>
        <v>0.866407826613457</v>
      </c>
      <c r="G32" s="72">
        <f t="shared" si="0"/>
        <v>1</v>
      </c>
    </row>
    <row r="33" ht="20.25" spans="1:6">
      <c r="A33" s="73"/>
      <c r="B33" s="73"/>
      <c r="C33" s="74"/>
      <c r="D33" s="75"/>
      <c r="E33" s="75"/>
      <c r="F33" s="75"/>
    </row>
    <row r="34" ht="48.75" customHeight="1" spans="1:6">
      <c r="A34" s="76" t="s">
        <v>304</v>
      </c>
      <c r="B34" s="76"/>
      <c r="C34" s="76"/>
      <c r="D34" s="76"/>
      <c r="E34" s="76"/>
      <c r="F34" s="76"/>
    </row>
    <row r="35" ht="20.25" spans="1:6">
      <c r="A35" s="77"/>
      <c r="B35" s="77"/>
      <c r="C35" s="77"/>
      <c r="D35" s="77"/>
      <c r="E35" s="77"/>
      <c r="F35" s="77"/>
    </row>
    <row r="36" ht="20.25" spans="1:6">
      <c r="A36" s="74" t="s">
        <v>305</v>
      </c>
      <c r="B36" s="74"/>
      <c r="C36" s="74"/>
      <c r="D36" s="74"/>
      <c r="E36" s="74"/>
      <c r="F36" s="74"/>
    </row>
    <row r="37" ht="20.25" spans="1:6">
      <c r="A37" s="11"/>
      <c r="B37" s="74"/>
      <c r="C37" s="74"/>
      <c r="D37" s="74"/>
      <c r="E37" s="74"/>
      <c r="F37" s="74"/>
    </row>
    <row r="38" ht="18" spans="1:6">
      <c r="A38" s="78"/>
      <c r="B38" s="79"/>
      <c r="C38" s="79"/>
      <c r="D38" s="79"/>
      <c r="E38" s="79"/>
      <c r="F38" s="79"/>
    </row>
    <row r="39" ht="18" spans="1:6">
      <c r="A39" s="78"/>
      <c r="B39" s="79"/>
      <c r="C39" s="79"/>
      <c r="D39" s="79"/>
      <c r="E39" s="79"/>
      <c r="F39" s="79"/>
    </row>
    <row r="40" ht="18" spans="1:6">
      <c r="A40" s="78"/>
      <c r="B40" s="78"/>
      <c r="C40" s="78"/>
      <c r="D40" s="80"/>
      <c r="E40" s="80"/>
      <c r="F40" s="80"/>
    </row>
    <row r="41" ht="18" spans="1:6">
      <c r="A41" s="78"/>
      <c r="B41" s="78"/>
      <c r="C41" s="78"/>
      <c r="D41" s="81"/>
      <c r="E41" s="82"/>
      <c r="F41" s="82"/>
    </row>
    <row r="42" ht="18" spans="1:6">
      <c r="A42" s="78"/>
      <c r="B42" s="78"/>
      <c r="C42" s="78"/>
      <c r="D42" s="81"/>
      <c r="E42" s="82"/>
      <c r="F42" s="82"/>
    </row>
    <row r="43" ht="18" spans="1:6">
      <c r="A43" s="78"/>
      <c r="B43" s="78"/>
      <c r="C43" s="78"/>
      <c r="D43" s="81"/>
      <c r="E43" s="82"/>
      <c r="F43" s="82"/>
    </row>
    <row r="44" ht="18" spans="1:6">
      <c r="A44" s="78"/>
      <c r="B44" s="78"/>
      <c r="C44" s="78"/>
      <c r="D44" s="81"/>
      <c r="E44" s="81"/>
      <c r="F44" s="81"/>
    </row>
  </sheetData>
  <mergeCells count="14">
    <mergeCell ref="A8:G8"/>
    <mergeCell ref="A10:G10"/>
    <mergeCell ref="A11:D11"/>
    <mergeCell ref="A13:C13"/>
    <mergeCell ref="D13:G13"/>
    <mergeCell ref="A27:B27"/>
    <mergeCell ref="A29:B29"/>
    <mergeCell ref="A30:B30"/>
    <mergeCell ref="A31:B31"/>
    <mergeCell ref="A32:B32"/>
    <mergeCell ref="A34:F34"/>
    <mergeCell ref="A36:F36"/>
    <mergeCell ref="B37:E37"/>
    <mergeCell ref="D40:E40"/>
  </mergeCells>
  <printOptions horizontalCentered="1"/>
  <pageMargins left="0.196850393700787" right="0.196850393700787" top="0.196850393700787" bottom="0.590551181102362" header="0.511811023622047" footer="0.511811023622047"/>
  <pageSetup paperSize="9" scale="65" firstPageNumber="0" orientation="landscape" useFirstPageNumber="1" horizontalDpi="3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Hewlett-Packard Company</Company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Original</vt:lpstr>
      <vt:lpstr>Planilha Estimativa</vt:lpstr>
      <vt:lpstr>MEMÓRIA DE CÁLCULO</vt:lpstr>
      <vt:lpstr>ADMINISTRAÇÃO LOCAL</vt:lpstr>
      <vt:lpstr>COMPOSIÇÃO</vt:lpstr>
      <vt:lpstr>Plan2</vt:lpstr>
      <vt:lpstr>Plan3</vt:lpstr>
      <vt:lpstr>CRONOGRAMA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rossano.bohnert</dc:creator>
  <cp:lastModifiedBy>Soiurb</cp:lastModifiedBy>
  <cp:revision>36</cp:revision>
  <dcterms:created xsi:type="dcterms:W3CDTF">2014-11-28T11:56:00Z</dcterms:created>
  <cp:lastPrinted>2022-11-04T12:45:00Z</cp:lastPrinted>
  <dcterms:modified xsi:type="dcterms:W3CDTF">2023-03-06T13:44:53Z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ICV">
    <vt:lpwstr>32EB61CF6EE64DB39836D056F27B05DE</vt:lpwstr>
  </property>
  <property fmtid="{D5CDD505-2E9C-101B-9397-08002B2CF9AE}" pid="10" name="KSOProductBuildVer">
    <vt:lpwstr>1046-11.2.0.11380</vt:lpwstr>
  </property>
</Properties>
</file>