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PO 02" sheetId="1" r:id="rId1"/>
    <sheet name="MEM. CALCULO R02" sheetId="2" r:id="rId2"/>
    <sheet name="CRONOGRAMA_R01" sheetId="3" r:id="rId3"/>
    <sheet name="ADM. LOCAL" sheetId="4" r:id="rId4"/>
  </sheets>
  <definedNames>
    <definedName name="_xlnm.Print_Area" localSheetId="3">'ADM. LOCAL'!$A$1:$G$21</definedName>
    <definedName name="_xlnm.Print_Area" localSheetId="2">'CRONOGRAMA_R01'!$A$2:$K$47</definedName>
    <definedName name="_xlnm.Print_Area" localSheetId="0">'PO 02'!$A$1:$K$120</definedName>
    <definedName name="_xlnm.Print_Area" localSheetId="1">'MEM. CALCULO R02'!$A$1:$K$311</definedName>
  </definedNames>
  <calcPr fullCalcOnLoad="1"/>
</workbook>
</file>

<file path=xl/sharedStrings.xml><?xml version="1.0" encoding="utf-8"?>
<sst xmlns="http://schemas.openxmlformats.org/spreadsheetml/2006/main" count="1357" uniqueCount="401">
  <si>
    <t>PLANILHA ORÇAMENTÁRIA</t>
  </si>
  <si>
    <t>OBRA/SERVIÇO: CONSTRUÇÃO DE JAZIGOS COM 160 GAVETAS</t>
  </si>
  <si>
    <t>DATA-BASE: TABELAS DESONERADAS</t>
  </si>
  <si>
    <t>LOCAL: CEMITÉRIO JARDIM DAS ACÁCIAS - AVENIDA JOSÉ RUGINE, BAIRRO GUAÇUZAL - PILAR DO SUL/SP</t>
  </si>
  <si>
    <t>SINAPI</t>
  </si>
  <si>
    <t>DEZ/2022</t>
  </si>
  <si>
    <t>Leis Sociais:</t>
  </si>
  <si>
    <t>85,48% (hora); 47,65% (mês)</t>
  </si>
  <si>
    <t>CDHU</t>
  </si>
  <si>
    <t>BDI</t>
  </si>
  <si>
    <t>ITEM</t>
  </si>
  <si>
    <t>CÓDIGO</t>
  </si>
  <si>
    <t>FONTE</t>
  </si>
  <si>
    <t>DESCRIÇÃO DOS SERVIÇOS (MATERIAL + MÃO DE OBRA)</t>
  </si>
  <si>
    <t>UND.</t>
  </si>
  <si>
    <t>QUANT.</t>
  </si>
  <si>
    <t>CUSTO UNIT.</t>
  </si>
  <si>
    <t>CUSTO TOTAL SEM BDI</t>
  </si>
  <si>
    <t>CUSTO UNITÁRIO COM BDI</t>
  </si>
  <si>
    <t>CUSTO TOTAL COM BDI</t>
  </si>
  <si>
    <t>ADMINISTRAÇÃO LOCAL</t>
  </si>
  <si>
    <t>1.1</t>
  </si>
  <si>
    <t>COMP.</t>
  </si>
  <si>
    <t>Administração local</t>
  </si>
  <si>
    <t>vb</t>
  </si>
  <si>
    <t>-</t>
  </si>
  <si>
    <t>SERVIÇOS PRELIMINARES</t>
  </si>
  <si>
    <t>2.1</t>
  </si>
  <si>
    <t>02.10.020</t>
  </si>
  <si>
    <t>Locação de obra de edificação</t>
  </si>
  <si>
    <t>m²</t>
  </si>
  <si>
    <t>2.2</t>
  </si>
  <si>
    <t>02.08.040</t>
  </si>
  <si>
    <t>Placa em lona com impressão digital e requadro em metalon</t>
  </si>
  <si>
    <t>2.3</t>
  </si>
  <si>
    <t>02.05.202</t>
  </si>
  <si>
    <t>Andaime torre metálico (1,5 x 1,5 m) com piso metálico</t>
  </si>
  <si>
    <t>mxmês</t>
  </si>
  <si>
    <t>2.4</t>
  </si>
  <si>
    <t>02.05.060</t>
  </si>
  <si>
    <t>Montagem e desmontagem de andaime torre metálica com altura até 10 m</t>
  </si>
  <si>
    <t>m</t>
  </si>
  <si>
    <t>2.5</t>
  </si>
  <si>
    <t>02.02.150</t>
  </si>
  <si>
    <r>
      <t xml:space="preserve">Locação de container tipo depósito </t>
    </r>
    <r>
      <rPr>
        <sz val="13"/>
        <rFont val="Times New Roman"/>
        <family val="1"/>
      </rPr>
      <t>‐</t>
    </r>
    <r>
      <rPr>
        <sz val="13"/>
        <rFont val="Arial"/>
        <family val="2"/>
      </rPr>
      <t xml:space="preserve"> área mínima de 13,80 m²</t>
    </r>
  </si>
  <si>
    <t>unxmês</t>
  </si>
  <si>
    <t>2.6</t>
  </si>
  <si>
    <t>02.02.120</t>
  </si>
  <si>
    <r>
      <t xml:space="preserve">Locação de container tipo refeitório </t>
    </r>
    <r>
      <rPr>
        <sz val="13"/>
        <rFont val="Times New Roman"/>
        <family val="1"/>
      </rPr>
      <t>‐</t>
    </r>
    <r>
      <rPr>
        <sz val="13"/>
        <rFont val="Arial"/>
        <family val="2"/>
      </rPr>
      <t xml:space="preserve"> área mínima de 13,80 m²</t>
    </r>
  </si>
  <si>
    <t>FUNDAÇÕES</t>
  </si>
  <si>
    <t>3.1</t>
  </si>
  <si>
    <t>12.01.021</t>
  </si>
  <si>
    <t>Broca em concreto armado diâmetro de 20 cm - completa c/compactação</t>
  </si>
  <si>
    <t>3.2</t>
  </si>
  <si>
    <t>07.02.020</t>
  </si>
  <si>
    <t>Escavação mecanizada de valas ou covas com profundidade até 2 m</t>
  </si>
  <si>
    <t>m³</t>
  </si>
  <si>
    <t>3.3</t>
  </si>
  <si>
    <t>54.01.010</t>
  </si>
  <si>
    <t>Regularização e compactação mecanizada de superfície</t>
  </si>
  <si>
    <t>3.4</t>
  </si>
  <si>
    <t>11.01.130</t>
  </si>
  <si>
    <t>Concreto usinado, fck = 25,0 MPa</t>
  </si>
  <si>
    <t>3.5</t>
  </si>
  <si>
    <t>11.16.040</t>
  </si>
  <si>
    <t>Lançamento e adensamento de concreto ou massa em fundação - Contrapiso- Baldrame</t>
  </si>
  <si>
    <t>3.6</t>
  </si>
  <si>
    <t>10.01.040</t>
  </si>
  <si>
    <t>Armadura em barra de aço CA-50 (A ou B) fyk= 500 Mpa - Baldrame e Broca</t>
  </si>
  <si>
    <t>kg</t>
  </si>
  <si>
    <t>3.7</t>
  </si>
  <si>
    <t>10.01.060</t>
  </si>
  <si>
    <t>Armadura em barra de aço CA-60 (A ou B) fyk= 600 Mpa - Estribo Baldrame e Broca</t>
  </si>
  <si>
    <t>3.8</t>
  </si>
  <si>
    <t>11.18.040</t>
  </si>
  <si>
    <t>Lastro de pedra britada</t>
  </si>
  <si>
    <t>3.9</t>
  </si>
  <si>
    <t>09.01.020</t>
  </si>
  <si>
    <t>Forma em madeira comum</t>
  </si>
  <si>
    <t>SUPERESTRUTURA</t>
  </si>
  <si>
    <t>4.1</t>
  </si>
  <si>
    <t>4.2</t>
  </si>
  <si>
    <t>11.16.060</t>
  </si>
  <si>
    <t>Lançamento e adensamento de concreto ou massa em estrutura - Pilar</t>
  </si>
  <si>
    <t>4.3</t>
  </si>
  <si>
    <t>Armadura em barra de aço CA-50 (A ou B) fyk= 500 Mpa - Pilar</t>
  </si>
  <si>
    <t>4.4</t>
  </si>
  <si>
    <t>Armadura em barra de aço CA-60 (A ou B) fyk= 600 Mpa - Estribo Pilar</t>
  </si>
  <si>
    <t>4.5</t>
  </si>
  <si>
    <t>4.6</t>
  </si>
  <si>
    <t>Lançamento e adensamento de concreto ou massa em estrutura - Canaleta</t>
  </si>
  <si>
    <t>4.7</t>
  </si>
  <si>
    <t>Armadura em barra de aço CA-50 (A ou B) fyk= 500 Mpa - Canaleta</t>
  </si>
  <si>
    <t>4.8</t>
  </si>
  <si>
    <t>4.9</t>
  </si>
  <si>
    <t>Lançamento e adensamento de concreto ou massa em estrutura - Canaleta Mureta</t>
  </si>
  <si>
    <t>4.10</t>
  </si>
  <si>
    <t>Armadura em barra de aço CA-50 (A ou B) fyk= 500 Mpa - Canaletas Mureta</t>
  </si>
  <si>
    <t>4.11</t>
  </si>
  <si>
    <t>4.12</t>
  </si>
  <si>
    <t>Lançamento e adensamento de concreto ou massa em estrutura - Pilar Mureta</t>
  </si>
  <si>
    <t>4.13</t>
  </si>
  <si>
    <t>Armadura em barra de aço CA-50 (A ou B) fyk= 500 Mpa - Pilar Mureta</t>
  </si>
  <si>
    <t>4.14</t>
  </si>
  <si>
    <t>Armadura em barra de aço CA-60 (A ou B) fyk= 600 Mpa - Estribo Pilar Mureta</t>
  </si>
  <si>
    <t>4.15</t>
  </si>
  <si>
    <t>09.01.030</t>
  </si>
  <si>
    <t>Forma em madeira comum para estrutura</t>
  </si>
  <si>
    <t>ALVENARIA</t>
  </si>
  <si>
    <t>5.1</t>
  </si>
  <si>
    <t>14.01.050</t>
  </si>
  <si>
    <r>
      <t xml:space="preserve">Alvenaria de embasamento em bloco de concreto de 14 x 19 x 39 cm </t>
    </r>
    <r>
      <rPr>
        <sz val="13"/>
        <color indexed="8"/>
        <rFont val="Times New Roman"/>
        <family val="1"/>
      </rPr>
      <t>‐</t>
    </r>
    <r>
      <rPr>
        <sz val="13"/>
        <color indexed="8"/>
        <rFont val="Arial"/>
        <family val="2"/>
      </rPr>
      <t xml:space="preserve">
classe A</t>
    </r>
  </si>
  <si>
    <t>5.2</t>
  </si>
  <si>
    <r>
      <t xml:space="preserve">Cinta em bloco de concreto de 14 x 19 x 39 cm </t>
    </r>
    <r>
      <rPr>
        <sz val="13"/>
        <rFont val="Times New Roman"/>
        <family val="1"/>
      </rPr>
      <t>‐</t>
    </r>
    <r>
      <rPr>
        <sz val="13"/>
        <rFont val="Arial"/>
        <family val="2"/>
      </rPr>
      <t xml:space="preserve"> classe A</t>
    </r>
  </si>
  <si>
    <t>5.3</t>
  </si>
  <si>
    <t>32.17.010</t>
  </si>
  <si>
    <t>Impermeabilização em argamassa impermeável com aditivo hidrófugo - Emboço</t>
  </si>
  <si>
    <t>5.4</t>
  </si>
  <si>
    <t>32.16.010</t>
  </si>
  <si>
    <t>Impermeabilização em pintura de asfalto oxidado com solventes orgânicos,
sobre massa</t>
  </si>
  <si>
    <t>5.5</t>
  </si>
  <si>
    <r>
      <t xml:space="preserve">Alvenaria de embasamento em bloco de concreto de 14 x 19 x 39 cm </t>
    </r>
    <r>
      <rPr>
        <sz val="13"/>
        <rFont val="Times New Roman"/>
        <family val="1"/>
      </rPr>
      <t>‐</t>
    </r>
    <r>
      <rPr>
        <sz val="13"/>
        <rFont val="Arial"/>
        <family val="2"/>
      </rPr>
      <t xml:space="preserve"> classe A - Mureta</t>
    </r>
  </si>
  <si>
    <t>5.6</t>
  </si>
  <si>
    <r>
      <t xml:space="preserve">Cinta em bloco de concreto de 14 x 19 x 39 cm </t>
    </r>
    <r>
      <rPr>
        <sz val="13"/>
        <rFont val="Times New Roman"/>
        <family val="1"/>
      </rPr>
      <t>‐</t>
    </r>
    <r>
      <rPr>
        <sz val="13"/>
        <rFont val="Arial"/>
        <family val="2"/>
      </rPr>
      <t xml:space="preserve"> classe A - Mureta</t>
    </r>
  </si>
  <si>
    <t>5.7</t>
  </si>
  <si>
    <t>17.02.020</t>
  </si>
  <si>
    <t>Chapisco - Mureta</t>
  </si>
  <si>
    <t>5.8</t>
  </si>
  <si>
    <t>17.02.220</t>
  </si>
  <si>
    <t>Reboco</t>
  </si>
  <si>
    <t>5.9</t>
  </si>
  <si>
    <t>14.20.020</t>
  </si>
  <si>
    <t>Cimalha em concreto com pingadeira</t>
  </si>
  <si>
    <t>5.10</t>
  </si>
  <si>
    <t>08.06.040</t>
  </si>
  <si>
    <t>Barbacã em tubo de PVC com diâmetro 50 mm</t>
  </si>
  <si>
    <t>MURO DE ARRIMO</t>
  </si>
  <si>
    <t>6.1</t>
  </si>
  <si>
    <t>07.01.060</t>
  </si>
  <si>
    <t>Escavação e carga mecanizada em solo de 2ª categoria, em campo aberto</t>
  </si>
  <si>
    <t>6.2</t>
  </si>
  <si>
    <t>12.01.041</t>
  </si>
  <si>
    <t>Broca em concreto armado diâmetro de 25 cm - completa</t>
  </si>
  <si>
    <t>6.3</t>
  </si>
  <si>
    <t>Forma em madeira comum para fundação</t>
  </si>
  <si>
    <t>6.4</t>
  </si>
  <si>
    <t>Armadura em barra de aço CA-50 (A ou B) fyk = 500 Mpa</t>
  </si>
  <si>
    <t>6.5</t>
  </si>
  <si>
    <t>Armadura em barra de aço CA-60 (A ou B) fyk= 600 Mpa</t>
  </si>
  <si>
    <t>6.6</t>
  </si>
  <si>
    <t>Concreto usinado, fck = 25 Mpa</t>
  </si>
  <si>
    <t>6.7</t>
  </si>
  <si>
    <t>Lançamento e adensamento de concreto ou massa em fundação</t>
  </si>
  <si>
    <t>6.8</t>
  </si>
  <si>
    <t>14.11.271</t>
  </si>
  <si>
    <r>
      <t xml:space="preserve">Alvenaria de bloco de concreto estrutural 19 x 19 x 39 cm </t>
    </r>
    <r>
      <rPr>
        <sz val="13"/>
        <rFont val="Times New Roman"/>
        <family val="1"/>
      </rPr>
      <t>‐</t>
    </r>
    <r>
      <rPr>
        <sz val="13"/>
        <rFont val="Arial"/>
        <family val="2"/>
      </rPr>
      <t xml:space="preserve"> classe A</t>
    </r>
  </si>
  <si>
    <t>6.9</t>
  </si>
  <si>
    <t>11.05.040</t>
  </si>
  <si>
    <t>Argamassa graute</t>
  </si>
  <si>
    <t>6.10</t>
  </si>
  <si>
    <t>6.11</t>
  </si>
  <si>
    <t>08.05.180</t>
  </si>
  <si>
    <t>Manta geotêxtil com resistência à tração longitudinal de 10kN/m e transversal de 9kN/m</t>
  </si>
  <si>
    <t>6.12</t>
  </si>
  <si>
    <t>46.13.026</t>
  </si>
  <si>
    <t>Tubo em polietileno de alta densidade corrugado perfurado, DN= 6´, inclusive conexões</t>
  </si>
  <si>
    <t>6.13</t>
  </si>
  <si>
    <t>08.05.100</t>
  </si>
  <si>
    <t>Dreno com pedra britada</t>
  </si>
  <si>
    <t>6.14</t>
  </si>
  <si>
    <t>08.06.060</t>
  </si>
  <si>
    <t>Barbacã em tubo de PVC com diâmetro 75 mm</t>
  </si>
  <si>
    <t>LAJES</t>
  </si>
  <si>
    <t>7.1</t>
  </si>
  <si>
    <t>13.01.130</t>
  </si>
  <si>
    <t>Laje pré-fabricada mista vigota treliçada/lajota cerâmica - LT 12 (8+4) e capa com concreto de 25MPa</t>
  </si>
  <si>
    <t>7.2</t>
  </si>
  <si>
    <t>Lançamento e adensamento de concreto ou massa em estrutura - lajes</t>
  </si>
  <si>
    <t>7.3</t>
  </si>
  <si>
    <t>TAMPAS DE CONCRETO</t>
  </si>
  <si>
    <t>8.1</t>
  </si>
  <si>
    <t>8.2</t>
  </si>
  <si>
    <t>Lançamento e adensamento de concreto ou massa em estrutura - Tampa de concreto</t>
  </si>
  <si>
    <t>8.3</t>
  </si>
  <si>
    <t>Armadura em barra de aço CA-50 (A ou B) fyk= 500 Mpa - Tampas de Concreto</t>
  </si>
  <si>
    <t>8.4</t>
  </si>
  <si>
    <t>CALÇADA / RAMPA</t>
  </si>
  <si>
    <t>9.1</t>
  </si>
  <si>
    <t>9.2</t>
  </si>
  <si>
    <t>9.3</t>
  </si>
  <si>
    <t>Lastro de pedra britada - Calçada</t>
  </si>
  <si>
    <t>9.4</t>
  </si>
  <si>
    <t>Regularização e compactação mecanizada de superfície, sem controle do proctor normal</t>
  </si>
  <si>
    <t>MOVIMENTAÇÃO DE TERRA</t>
  </si>
  <si>
    <t>10.1</t>
  </si>
  <si>
    <t>07.11.020</t>
  </si>
  <si>
    <t>Reaterro compactado mecanizado de vala ou cava com compactador</t>
  </si>
  <si>
    <t>PAISAGISMO</t>
  </si>
  <si>
    <t>11.1</t>
  </si>
  <si>
    <t>34.02.100</t>
  </si>
  <si>
    <t>Plantio de grama esmeralda em placas</t>
  </si>
  <si>
    <t>PINTURA</t>
  </si>
  <si>
    <t>12.1</t>
  </si>
  <si>
    <t>33.10.050</t>
  </si>
  <si>
    <t>Tinta acrílica em massa, inclusive preparo</t>
  </si>
  <si>
    <t>SERVIÇOS FINAIS</t>
  </si>
  <si>
    <t>13.1</t>
  </si>
  <si>
    <t>55.01.020</t>
  </si>
  <si>
    <t>Limpeza final de obra</t>
  </si>
  <si>
    <t>TOTAL SEM BDI</t>
  </si>
  <si>
    <t>TOTAL COM BDI 29,79%</t>
  </si>
  <si>
    <t>Pilar do Sul-SP, 10 de janeiro de 2023.</t>
  </si>
  <si>
    <t>MEMÓRIA DE CÁLCULO</t>
  </si>
  <si>
    <t>OBRA/SERVIÇO: CONSTRUÇÃO JAZIGOS COM 160 GAVETAS - CEMITÉRIO JARDIM DAS ACÁCIAS, PILAR DO SUL-SP</t>
  </si>
  <si>
    <t>ENGENHEIRO CIVIL DE OBRA PLENO COM ENCARGOS COMPLEMENTARES</t>
  </si>
  <si>
    <t>VB</t>
  </si>
  <si>
    <t>LARG.</t>
  </si>
  <si>
    <t>ALT.</t>
  </si>
  <si>
    <t>X</t>
  </si>
  <si>
    <t>TOTAL</t>
  </si>
  <si>
    <t xml:space="preserve">1 hora por semana no periodo de 6 meses </t>
  </si>
  <si>
    <t>H</t>
  </si>
  <si>
    <t>1.2</t>
  </si>
  <si>
    <t>ENCARREGADO GERAL COM ENCARGOS COMPLEMENTARES</t>
  </si>
  <si>
    <t xml:space="preserve">2 horas por dia no periodo de 6 meses </t>
  </si>
  <si>
    <t>M2</t>
  </si>
  <si>
    <t>Área de obra</t>
  </si>
  <si>
    <t>02.08.050</t>
  </si>
  <si>
    <t>Placa em lona com impressão digital e estrutura em madeira</t>
  </si>
  <si>
    <t>Placa 1,00 x 2,50 cm</t>
  </si>
  <si>
    <t>Andaime</t>
  </si>
  <si>
    <t>3m de altura x 6 meses</t>
  </si>
  <si>
    <t>Montagem e desmontagem de andaime</t>
  </si>
  <si>
    <t>3m de altura de andaime</t>
  </si>
  <si>
    <t>Locação de container tipo depósito - área mínima de 13,80 m²</t>
  </si>
  <si>
    <t xml:space="preserve">unxmês </t>
  </si>
  <si>
    <t>1 Container por 6 meses</t>
  </si>
  <si>
    <t>Locação de container tipo alojamento</t>
  </si>
  <si>
    <t>12.01.020</t>
  </si>
  <si>
    <t xml:space="preserve">38 Brocas x Comprimento da Broca </t>
  </si>
  <si>
    <t>Escavação para Viga Baldrame: 0,20m x 14,40m x 0,33m x 6 Vigas</t>
  </si>
  <si>
    <t>Escavação para Viga Baldrame: 0,20m x 4,75m x 0,33m x 8 Vigas</t>
  </si>
  <si>
    <t>Escavação para Viga Baldrame: 0,20m x 12,30m x 0,33m x 2 Vigas</t>
  </si>
  <si>
    <t>Compactação área da Viga Baldrame</t>
  </si>
  <si>
    <t xml:space="preserve">11.01.100 </t>
  </si>
  <si>
    <t>Concreto usinado, fck = 20,0 Mpa</t>
  </si>
  <si>
    <t>Viga Baldrame</t>
  </si>
  <si>
    <t/>
  </si>
  <si>
    <t xml:space="preserve"> 11.16.040</t>
  </si>
  <si>
    <t>Lançamento - Contrapiso- Baldrame</t>
  </si>
  <si>
    <t>Armadura em barra de aço CA-50 (A ou B) fyk= 500 Mpa - Baldrame</t>
  </si>
  <si>
    <t>Aço Viga Baldrame: 0,617 peso do aço x 4 barras por viga x 14,40m x 6 Vigas</t>
  </si>
  <si>
    <t>Aço Viga Baldrame: 0,617 peso do aço x 4 barras por viga x 5,15m x 8 Vigas</t>
  </si>
  <si>
    <t>Aço Viga Baldrame: 0,617 peso do aço x 4 barras por viga x 13,50m x 2 Vigas</t>
  </si>
  <si>
    <t xml:space="preserve">Aço Broca: 0,617 peso do aço x 4 barras por broca x 2m = 5,36kg - 1kg = 4,36 kg/broca x 38 brocas </t>
  </si>
  <si>
    <t>Armadura em barra de aço CA-60 (A ou B) fyk= 600 Mpa - Estribo Baldrame</t>
  </si>
  <si>
    <t xml:space="preserve">Aço Estribo Viga Baldrame: 14,40m/0,15m (1 estribo a cada 15cm) = 96 estribos x 0,88m Comprimento do Estribo x 6 Vigas </t>
  </si>
  <si>
    <t xml:space="preserve">Aço Estribo Viga Baldrame: 5,15m/0,15m (1 estribo a cada 15cm) = 34,33 estribos x 0,88m Comprimento do Estribo x 8 Vigas </t>
  </si>
  <si>
    <t xml:space="preserve">Aço Estribo Viga Baldrame: 13,50m/0,15m (1 estribo a cada 15cm) = 90 estribos x 0,88m Comprimento do Estribo x 2 Vigas </t>
  </si>
  <si>
    <t>Aço Estribo Broca: 1,50m/0,15m (1 estribo a cada 15cm) = 10 estribos x 0,54m Comprimento do Estribo x 38 Brocas</t>
  </si>
  <si>
    <t xml:space="preserve">Viga Baldrame: 0,20m x 14,40m x 3cm de espessura de pedra britada x 6 Vigas </t>
  </si>
  <si>
    <t xml:space="preserve">Viga Baldrame: 0,20m x 4,75m x 3cm de espessura de pedra britada x 8 Vigas </t>
  </si>
  <si>
    <t xml:space="preserve">Viga Baldrame: 0,20m x 12,30m x 3cm de espessura de pedra britada x 2 Vigas </t>
  </si>
  <si>
    <t xml:space="preserve">Área entre os jazigos </t>
  </si>
  <si>
    <t xml:space="preserve">Forma em madeira comum </t>
  </si>
  <si>
    <t>Viga Baldrame: 16 Formas x 0,30m Largura da Forma x 4,55m de Comprimento da Forma</t>
  </si>
  <si>
    <t>Viga Baldrame: 4 Formas x 0,30m Largura da Forma x 12,30m de Comprimento da Forma</t>
  </si>
  <si>
    <t>Viga Baldrame: 12 Formas x 0,30m Largura da Forma x 14,40m de Comprimento da Forma</t>
  </si>
  <si>
    <t>11.01.100</t>
  </si>
  <si>
    <t>Concreto usinado, fck = 25,0 Mpa</t>
  </si>
  <si>
    <t>12 Pilares x Dimensões dos Pilares</t>
  </si>
  <si>
    <t xml:space="preserve">11.16.040 </t>
  </si>
  <si>
    <t>Lançamento - Pilar</t>
  </si>
  <si>
    <t xml:space="preserve">Aço Pilar: 0,617 Peso do Aço x 4 Barras por Pilar x 3,00m x 12 Pilares </t>
  </si>
  <si>
    <t xml:space="preserve">Aço Pilar: 0,617 Peso do Aço x 4 Barras por Pilar x 2,95m x 12 Pilares </t>
  </si>
  <si>
    <t xml:space="preserve">Aço Pilar: 0,617 Peso do Aço x 4 Barras por Pilar x 2,90m x 12 Pilares </t>
  </si>
  <si>
    <t xml:space="preserve">Aço Pilar: 3,00/0,15 (1 estribo a cada 15cm)= 20 Estribos x 0,52 Comprimento do Estribo x 12 Pilares </t>
  </si>
  <si>
    <t xml:space="preserve">Aço Pilar: 2,95/0,15 (1 estribo a cada 15cm)= 19,67 Estribos x 0,52 Comprimento do Estribo x 12 Pilares </t>
  </si>
  <si>
    <t xml:space="preserve">Aço Pilar: 2,90/0,15 (1 estribo a cada 15cm)= 19 Estribos x 0,52 Comprimento do Estribo x 12 Pilares </t>
  </si>
  <si>
    <t xml:space="preserve">4 Canaletas p/ Parede x Dimensões da Canaleta x Comprimento da Canaleta x 12 Paredes </t>
  </si>
  <si>
    <t xml:space="preserve">4 Canaletas p/ Parede x Dimensões da Canaleta x Comprimento da Canaleta x 4 Paredes </t>
  </si>
  <si>
    <t>1 Canaleta por Parede x Dimensões da Caneleta x 80 Paredes de apoio para as lajes</t>
  </si>
  <si>
    <t>Lançamento - Canaleta</t>
  </si>
  <si>
    <t xml:space="preserve">Aço Canaleta: 0,617 Peso do Aço x 4 Barras (1 Barra por Canaleta) x 4,95m Comprimento Parede/Canaleta x 12 paredes </t>
  </si>
  <si>
    <t xml:space="preserve">Aço Canaleta: 0,617 Peso do Aço x 4 Barras (1 Barra por Canaleta) x 14,40m Comprimento Parede/Canaleta x 4 paredes </t>
  </si>
  <si>
    <t xml:space="preserve">Aço Canaleta Parede Apoio Laje: 1,20m de Comp x 8 Paredes por Jazigo x 10 Jazigos </t>
  </si>
  <si>
    <t>Concreto usinado, fck = 25,0 Mpa - Mureta</t>
  </si>
  <si>
    <t xml:space="preserve">2 Canaletas x Dimensões da Canaleta x Comprimento da Canaleta </t>
  </si>
  <si>
    <t>Lançamento - Canaleta - Mureta</t>
  </si>
  <si>
    <t>Armadura em barra de aço CA-50 (A ou B) fyk= 500 Mpa - Canaleta Mureta</t>
  </si>
  <si>
    <t xml:space="preserve">Aço Canaleta: 0,617 Peso do Aço x 2 Barras (1 Barra por Canaleta) x 27,90m Comprimento Parede/Canaleta </t>
  </si>
  <si>
    <t>Concreto usinado, fck = 25,0 Mpa - Pilar Mureta</t>
  </si>
  <si>
    <t>Lançamento - Pilar Mureta</t>
  </si>
  <si>
    <t xml:space="preserve">Aço Pilar: 0,617 Peso do Aço x 4 Barras por Pilar x 1,60m x 12 Pilares </t>
  </si>
  <si>
    <t>1,60m de altura x 12 Pilares = 117,33/0,15 x Comprimento Estribo x Peso do Aço</t>
  </si>
  <si>
    <t>Forma Pilar: 36 Formas p/ execução dos pilares Jazigo x Dimensões da Forma</t>
  </si>
  <si>
    <t xml:space="preserve">Forma Pilar Mureta: 2 Formas por Pilar x 0,3 Largura da Forma x 1,60m Altura Pilar x 12 Pilares </t>
  </si>
  <si>
    <t>Bloco vazado de concreto - 14x19x39cm</t>
  </si>
  <si>
    <t xml:space="preserve">4,70 m x 2,15 m de alt. bloco de concreto x 12 paredes </t>
  </si>
  <si>
    <t>13,50m x 2,15 m de alt. bloco de concreto x 4 paredes</t>
  </si>
  <si>
    <t>8 Paredes Divisórias por Jazigo x Dimensões da Parede Divisória x 10 Jazigos</t>
  </si>
  <si>
    <t>Blocos Fundação: 3 Fiadas de 14,40 m</t>
  </si>
  <si>
    <t>Blocos Fundação: 6 Fiadas de 4,70 m</t>
  </si>
  <si>
    <t>Cinta em Bloco de concreto Canaleta - 14x19x39cm</t>
  </si>
  <si>
    <t xml:space="preserve">4,70 m x 0,80 m de alt. bloco de concreto canaleta  x 12 paredes </t>
  </si>
  <si>
    <t>13,50 m x 0,80 m de alt. bloco de concreto canaleta x 4 paredes</t>
  </si>
  <si>
    <t>Emboço Impermeabilização em argamassa impermeável com aditivo hidrófugo</t>
  </si>
  <si>
    <t xml:space="preserve">20 lados de parede x 4,70m x 2,45m x 1,5cm de espessura  </t>
  </si>
  <si>
    <t xml:space="preserve">4 lados de parede x 13,50m x 2,45m x 1,5cm de espessura  </t>
  </si>
  <si>
    <t xml:space="preserve">8 lados de parede x 14,40m x 2,95m x 1,5cm de espessura </t>
  </si>
  <si>
    <t xml:space="preserve">2 lados de parede x 5,15m x 3,00m x 1,5cm de espessura </t>
  </si>
  <si>
    <t xml:space="preserve">16 lados de parede por Jazigo x Dimensões da parede divisória x 10 jazigos </t>
  </si>
  <si>
    <t xml:space="preserve">2 acabamentos frontais por jazigo x 3,00 m de altura x 0,15m largura x 1,5 cm de espessura x 10 jazigos </t>
  </si>
  <si>
    <t>14,40m x 6 Vigas x 0,2 m Espessura Viga</t>
  </si>
  <si>
    <t xml:space="preserve">4,55m x 8 Vigas x 0,2 m Espessura Viga </t>
  </si>
  <si>
    <t xml:space="preserve">12,30m x 2 Vigas x 0,2 m Espessura Viga </t>
  </si>
  <si>
    <t xml:space="preserve">4 paredes x dimensões da parede  </t>
  </si>
  <si>
    <t xml:space="preserve">1 Parede de Ligamento Jazigos x Dimensões da Parede </t>
  </si>
  <si>
    <t>Paredes internas dos jazigos: 2,35 x 0,65 = 1,52m² + 0,65 x 0,90 x 2 = 0,585m² x 2 lados = 6,93m²</t>
  </si>
  <si>
    <t>Bloco vazado de concreto Mureta - 14x19x39cm</t>
  </si>
  <si>
    <t>25,70m x 1,20 m de alt. Bloco</t>
  </si>
  <si>
    <t>Cinta em Bloco de concreto Canaleta - 14x19x39cm - Mureta</t>
  </si>
  <si>
    <t xml:space="preserve">25,70m x 0,4m de alt. Bloco canaleta </t>
  </si>
  <si>
    <t xml:space="preserve">2 lados do muro x 27,90m x 1,40m alt. </t>
  </si>
  <si>
    <t xml:space="preserve">27,90m x 15 cm da parte superior do muro </t>
  </si>
  <si>
    <t>Reboco - Mureta</t>
  </si>
  <si>
    <t>14,15m + 13,50m</t>
  </si>
  <si>
    <t xml:space="preserve">Instalação de barbacã em mureta de 14,15m a cada 3m </t>
  </si>
  <si>
    <t>Sapata corrida</t>
  </si>
  <si>
    <t xml:space="preserve">Forma em madeira comum para fundação </t>
  </si>
  <si>
    <t>Kg</t>
  </si>
  <si>
    <t>Armadura sapata 6,3mm</t>
  </si>
  <si>
    <t>Armadura sapata 10,00mm</t>
  </si>
  <si>
    <t>Armadura na alvenaria 12,5mm</t>
  </si>
  <si>
    <t>Armadura na alvenaria - estribos 6,3mm</t>
  </si>
  <si>
    <t xml:space="preserve">Aço Broca: 0,617 peso do aço x 4 barras por broca x 2,5 = 6,17kg - 1kg = 5,17 kg/broca x 4 brocas </t>
  </si>
  <si>
    <t>Armadura em barra de aço CA-60 (A ou B) fyk = 600 Mpa</t>
  </si>
  <si>
    <t>Armadura entre blocos 5,00mm</t>
  </si>
  <si>
    <t>Aço Estribo Broca: 2,00m/0,15m (1 estribo a cada 15cm) = 13 estribos x 0,84m Comprimento do Estribo x 4 Brocas</t>
  </si>
  <si>
    <r>
      <t xml:space="preserve">Alvenaria de bloco de concreto estrutural 19 x 19 x 39 cm </t>
    </r>
    <r>
      <rPr>
        <b/>
        <sz val="12"/>
        <rFont val="Times New Roman"/>
        <family val="1"/>
      </rPr>
      <t>‐</t>
    </r>
    <r>
      <rPr>
        <b/>
        <sz val="12"/>
        <rFont val="Arial"/>
        <family val="2"/>
      </rPr>
      <t xml:space="preserve"> classe A</t>
    </r>
  </si>
  <si>
    <t>Alvenaria estrutural - 2 paredes</t>
  </si>
  <si>
    <t xml:space="preserve">2,35m Comprimento Laje x 0,90m Largura Laje x 16 Lajes/Jazigo x 10 Jazigos </t>
  </si>
  <si>
    <t>Lançamento concreto laje</t>
  </si>
  <si>
    <t>10 Formas por jazigo x 10 Jazigo x Dimensões da Forma</t>
  </si>
  <si>
    <t>10 Jazigos x Dimensões da Tampa de Jazigo</t>
  </si>
  <si>
    <t>Lançamento - Tampa de Concreto</t>
  </si>
  <si>
    <t>Armadura em barra de aço CA-50 (A ou B) fyk= 500 Mpa - Tampa de Concreto</t>
  </si>
  <si>
    <t>QUANT. (BARRAS)</t>
  </si>
  <si>
    <t xml:space="preserve">0,5m de largura Tampa /0,1(1 barra a cada 0,1m)x  peso da barra x Quant. Tampas </t>
  </si>
  <si>
    <t xml:space="preserve">1 de comp. Tampa /0,1(1 barra a cada 0,1m)x 2 direções x peso da barra x Quant. Tampas </t>
  </si>
  <si>
    <t>2,50 de comp. Tampa x peso da barra x Quant. Tampas  - Puxadores</t>
  </si>
  <si>
    <t>TAMPAS</t>
  </si>
  <si>
    <t>2 formas de 1,00m comprimento x 0,05m de altura x 10 tampas/jazigo x 5 jazigos (Reaproveitamento das formas)</t>
  </si>
  <si>
    <t>2 formas de 0,50m comprimento x 0,05m de altura x 10 tampas/jazigo x 5 jazigos (Reaproveitamento das formas)</t>
  </si>
  <si>
    <t>1 forma de 0,50m x 1,00m x 10 tampas/jazigo x 5 jazigos (Reaproveitamento das formas)</t>
  </si>
  <si>
    <t>Calçada Interno: 2,00m de Largura x 14,40m de Comprimento x 0,06m de Espessura da Calçada</t>
  </si>
  <si>
    <t>Calçada Externo: 2,45 de Largura x 13,50m de Comprimento x 0,06m de Espessura da Calçada</t>
  </si>
  <si>
    <t>Lançamento - Contrapiso- Calçada</t>
  </si>
  <si>
    <t>Brita Calçada:  2,00m de Largura x 14,40m de Comprimento x 0,03m de Espessura da Camada de Brita</t>
  </si>
  <si>
    <t>Brita Calçada:  2,45m de Largura x 13,50m de Comprimento x 0,03m de Espessura da Camada de Brita</t>
  </si>
  <si>
    <t>Área da calçada</t>
  </si>
  <si>
    <t>Área entre os Jazigos x 3,00m de profundidade</t>
  </si>
  <si>
    <t>Área entre calçada e jazigos</t>
  </si>
  <si>
    <t>Plantio de grama esmeralda em placas (praças e áreas abertas)</t>
  </si>
  <si>
    <t xml:space="preserve">Área da obra - Área da calçada </t>
  </si>
  <si>
    <t>Extensão da parede mureta - face interna</t>
  </si>
  <si>
    <t>Extensão da parede mureta - face superior + face frontal</t>
  </si>
  <si>
    <t xml:space="preserve">Área da obra </t>
  </si>
  <si>
    <t>Pilar do Sul-SP, 10 de janeiro de 2023</t>
  </si>
  <si>
    <t>CRONOGRAMA FÍSICO FINANCEIRO</t>
  </si>
  <si>
    <t>PROPRIETÁRIO: PREFEITURA MUNICIPAL DE PILAR  DO SUL  -  SP</t>
  </si>
  <si>
    <t xml:space="preserve">ITEM </t>
  </si>
  <si>
    <t xml:space="preserve">30 DIAS </t>
  </si>
  <si>
    <t xml:space="preserve">60 DIAS </t>
  </si>
  <si>
    <t xml:space="preserve">90 DIAS </t>
  </si>
  <si>
    <t xml:space="preserve">120 DIAS </t>
  </si>
  <si>
    <t>150 DIAS</t>
  </si>
  <si>
    <t>180 DIAS</t>
  </si>
  <si>
    <t xml:space="preserve">TOTAL </t>
  </si>
  <si>
    <t>CALÇADA</t>
  </si>
  <si>
    <t>TOTAL COM BDI - 29,79%</t>
  </si>
  <si>
    <t>OBS: 06 (SEIS MESES) A PARTIR DA ORDEM DE SERVIÇO.</t>
  </si>
  <si>
    <t>OBRA: CONSTRUÇÃO JAZIGOS TIPO GAVETA - 160 GAVETAS</t>
  </si>
  <si>
    <r>
      <t xml:space="preserve">FONTE DE CUSTO: </t>
    </r>
    <r>
      <rPr>
        <sz val="14"/>
        <color indexed="8"/>
        <rFont val="Arial"/>
        <family val="2"/>
      </rPr>
      <t>SINAPI : NOVEMBRO/2022</t>
    </r>
  </si>
  <si>
    <t>LOCAL: AVENIDA JOSÉ RUGINE S/N° - BAIRRO GUAÇUZAL</t>
  </si>
  <si>
    <t>TABELA DESONERADA</t>
  </si>
  <si>
    <t>PLANILHA DE COMPOSIÇÃO - ADMINISTRAÇÃO LOCAL</t>
  </si>
  <si>
    <t>CÓD.</t>
  </si>
  <si>
    <t>DESCRIÇÃO</t>
  </si>
  <si>
    <t>SALÁRIO/HORA</t>
  </si>
  <si>
    <t>CUSTO TOTAL</t>
  </si>
  <si>
    <t>1.0</t>
  </si>
  <si>
    <t>EQUIPE TÉCNICA</t>
  </si>
  <si>
    <r>
      <t xml:space="preserve">Permanência do engenheiro na obra: </t>
    </r>
    <r>
      <rPr>
        <sz val="14"/>
        <color indexed="8"/>
        <rFont val="Arial"/>
        <family val="2"/>
      </rPr>
      <t>4 horas por mês x 6 meses = 24 horas</t>
    </r>
  </si>
  <si>
    <r>
      <t xml:space="preserve">Permanência do encarregado na obra: </t>
    </r>
    <r>
      <rPr>
        <sz val="14"/>
        <color indexed="8"/>
        <rFont val="Arial"/>
        <family val="2"/>
      </rPr>
      <t>40 horas por mês x 6 meses = 240 horas</t>
    </r>
  </si>
  <si>
    <t>PILAR DO SUL-SP, 16  DE DEZEMBRO DE 2022</t>
  </si>
  <si>
    <t xml:space="preserve">   Eng.º Eduardo Oliveira dos Santos Júnior</t>
  </si>
  <si>
    <t>Marco Aurélio Soares</t>
  </si>
  <si>
    <t xml:space="preserve">  Secretário de Obras, Infraestrutura e Urbanismo</t>
  </si>
  <si>
    <t>Prefeito Municipal</t>
  </si>
  <si>
    <t xml:space="preserve">                    </t>
  </si>
</sst>
</file>

<file path=xl/styles.xml><?xml version="1.0" encoding="utf-8"?>
<styleSheet xmlns="http://schemas.openxmlformats.org/spreadsheetml/2006/main">
  <numFmts count="24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_);_(* \(#,##0\);_(* &quot;-&quot;_);_(@_)"/>
    <numFmt numFmtId="177" formatCode="_(* #,##0.00_);_(* \(#,##0.00\);_(* &quot;-&quot;??_);_(@_)"/>
    <numFmt numFmtId="178" formatCode="_(&quot;R$ &quot;* #,##0_);_(&quot;R$ &quot;* \(#,##0\);_(&quot;R$ &quot;* &quot;-&quot;_);_(@_)"/>
    <numFmt numFmtId="179" formatCode="_(&quot;R$ &quot;* #,##0.00_);_(&quot;R$ &quot;* \(#,##0.00\);_(&quot;R$ &quot;* &quot;-&quot;??_);_(@_)"/>
    <numFmt numFmtId="180" formatCode="[$R$-416]\ #,##0.00;[Red]\-[$R$-416]\ #,##0.00"/>
    <numFmt numFmtId="181" formatCode="&quot;R$&quot;\ #,##0.00"/>
    <numFmt numFmtId="182" formatCode="&quot;R$&quot;\ #,##0.000"/>
    <numFmt numFmtId="183" formatCode="&quot;R$ &quot;#,##0.00"/>
    <numFmt numFmtId="184" formatCode="0.000"/>
    <numFmt numFmtId="185" formatCode="0.00_ "/>
    <numFmt numFmtId="186" formatCode="&quot;R$&quot;\ #,##0.00_);[Red]\(&quot;R$&quot;\ #,###.00\)"/>
    <numFmt numFmtId="187" formatCode="&quot;R$&quot;\ #,##0.00;[Red]&quot;R$&quot;\ #,##0.00"/>
  </numFmts>
  <fonts count="82">
    <font>
      <sz val="10"/>
      <name val="Arial"/>
      <family val="2"/>
    </font>
    <font>
      <sz val="10"/>
      <name val="Calibri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sz val="13"/>
      <color indexed="8"/>
      <name val="Arial"/>
      <family val="2"/>
    </font>
    <font>
      <b/>
      <i/>
      <sz val="13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color indexed="8"/>
      <name val="Arial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8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3"/>
      <color rgb="FF000000"/>
      <name val="Arial"/>
      <family val="2"/>
    </font>
    <font>
      <b/>
      <i/>
      <sz val="13"/>
      <color rgb="FF000000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1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" applyNumberFormat="0" applyFill="0" applyAlignment="0" applyProtection="0"/>
    <xf numFmtId="0" fontId="48" fillId="3" borderId="2" applyNumberFormat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0" fillId="6" borderId="3" applyNumberFormat="0" applyFont="0" applyAlignment="0" applyProtection="0"/>
    <xf numFmtId="0" fontId="0" fillId="0" borderId="0">
      <alignment/>
      <protection/>
    </xf>
    <xf numFmtId="0" fontId="46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5" fillId="0" borderId="4" applyNumberFormat="0" applyFill="0" applyAlignment="0" applyProtection="0"/>
    <xf numFmtId="0" fontId="54" fillId="9" borderId="0" applyNumberFormat="0" applyBorder="0" applyAlignment="0" applyProtection="0"/>
    <xf numFmtId="0" fontId="56" fillId="0" borderId="5" applyNumberFormat="0" applyFill="0" applyAlignment="0" applyProtection="0"/>
    <xf numFmtId="0" fontId="54" fillId="10" borderId="0" applyNumberFormat="0" applyBorder="0" applyAlignment="0" applyProtection="0"/>
    <xf numFmtId="0" fontId="57" fillId="0" borderId="6" applyNumberFormat="0" applyFill="0" applyAlignment="0" applyProtection="0"/>
    <xf numFmtId="0" fontId="54" fillId="1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12" borderId="7" applyNumberFormat="0" applyAlignment="0" applyProtection="0"/>
    <xf numFmtId="0" fontId="59" fillId="13" borderId="8" applyNumberFormat="0" applyAlignment="0" applyProtection="0"/>
    <xf numFmtId="0" fontId="60" fillId="13" borderId="7" applyNumberFormat="0" applyAlignment="0" applyProtection="0"/>
    <xf numFmtId="0" fontId="61" fillId="0" borderId="9" applyNumberFormat="0" applyFill="0" applyAlignment="0" applyProtection="0"/>
    <xf numFmtId="0" fontId="46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46" fillId="18" borderId="0" applyNumberFormat="0" applyBorder="0" applyAlignment="0" applyProtection="0"/>
    <xf numFmtId="0" fontId="54" fillId="19" borderId="0" applyNumberFormat="0" applyBorder="0" applyAlignment="0" applyProtection="0"/>
    <xf numFmtId="0" fontId="46" fillId="20" borderId="0" applyNumberFormat="0" applyBorder="0" applyAlignment="0" applyProtection="0"/>
    <xf numFmtId="0" fontId="54" fillId="21" borderId="0" applyNumberFormat="0" applyBorder="0" applyAlignment="0" applyProtection="0"/>
    <xf numFmtId="0" fontId="46" fillId="22" borderId="0" applyNumberFormat="0" applyBorder="0" applyAlignment="0" applyProtection="0"/>
    <xf numFmtId="0" fontId="54" fillId="23" borderId="0" applyNumberFormat="0" applyBorder="0" applyAlignment="0" applyProtection="0"/>
    <xf numFmtId="0" fontId="46" fillId="24" borderId="0" applyNumberFormat="0" applyBorder="0" applyAlignment="0" applyProtection="0"/>
    <xf numFmtId="0" fontId="54" fillId="25" borderId="0" applyNumberFormat="0" applyBorder="0" applyAlignment="0" applyProtection="0"/>
    <xf numFmtId="0" fontId="46" fillId="26" borderId="0" applyNumberFormat="0" applyBorder="0" applyAlignment="0" applyProtection="0"/>
    <xf numFmtId="0" fontId="54" fillId="27" borderId="0" applyNumberFormat="0" applyBorder="0" applyAlignment="0" applyProtection="0"/>
    <xf numFmtId="0" fontId="46" fillId="28" borderId="0" applyNumberFormat="0" applyBorder="0" applyAlignment="0" applyProtection="0"/>
    <xf numFmtId="0" fontId="54" fillId="29" borderId="0" applyNumberFormat="0" applyBorder="0" applyAlignment="0" applyProtection="0"/>
    <xf numFmtId="0" fontId="46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177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66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67" fillId="33" borderId="11" xfId="65" applyFont="1" applyFill="1" applyBorder="1" applyAlignment="1">
      <alignment horizontal="left" vertical="center"/>
      <protection/>
    </xf>
    <xf numFmtId="0" fontId="66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67" fillId="34" borderId="10" xfId="65" applyFont="1" applyFill="1" applyBorder="1" applyAlignment="1">
      <alignment/>
      <protection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/>
    </xf>
    <xf numFmtId="0" fontId="67" fillId="33" borderId="14" xfId="65" applyFont="1" applyFill="1" applyBorder="1" applyAlignment="1">
      <alignment horizontal="left" vertical="center"/>
      <protection/>
    </xf>
    <xf numFmtId="0" fontId="66" fillId="33" borderId="15" xfId="0" applyFont="1" applyFill="1" applyBorder="1" applyAlignment="1">
      <alignment/>
    </xf>
    <xf numFmtId="0" fontId="67" fillId="34" borderId="13" xfId="65" applyFont="1" applyFill="1" applyBorder="1" applyAlignment="1">
      <alignment/>
      <protection/>
    </xf>
    <xf numFmtId="0" fontId="0" fillId="33" borderId="15" xfId="0" applyFill="1" applyBorder="1" applyAlignment="1">
      <alignment/>
    </xf>
    <xf numFmtId="0" fontId="66" fillId="0" borderId="0" xfId="65" applyFont="1">
      <alignment/>
      <protection/>
    </xf>
    <xf numFmtId="0" fontId="67" fillId="35" borderId="16" xfId="65" applyFont="1" applyFill="1" applyBorder="1" applyAlignment="1">
      <alignment horizontal="center" vertical="center" wrapText="1"/>
      <protection/>
    </xf>
    <xf numFmtId="0" fontId="67" fillId="36" borderId="16" xfId="65" applyFont="1" applyFill="1" applyBorder="1" applyAlignment="1">
      <alignment horizontal="center" vertical="center" wrapText="1"/>
      <protection/>
    </xf>
    <xf numFmtId="0" fontId="67" fillId="36" borderId="16" xfId="65" applyFont="1" applyFill="1" applyBorder="1" applyAlignment="1">
      <alignment horizontal="center" vertical="center"/>
      <protection/>
    </xf>
    <xf numFmtId="0" fontId="67" fillId="36" borderId="17" xfId="65" applyFont="1" applyFill="1" applyBorder="1" applyAlignment="1">
      <alignment vertical="center" wrapText="1"/>
      <protection/>
    </xf>
    <xf numFmtId="0" fontId="67" fillId="36" borderId="16" xfId="65" applyFont="1" applyFill="1" applyBorder="1" applyAlignment="1">
      <alignment vertical="center" wrapText="1"/>
      <protection/>
    </xf>
    <xf numFmtId="0" fontId="67" fillId="36" borderId="18" xfId="65" applyFont="1" applyFill="1" applyBorder="1" applyAlignment="1">
      <alignment vertical="center" wrapText="1"/>
      <protection/>
    </xf>
    <xf numFmtId="0" fontId="66" fillId="0" borderId="16" xfId="65" applyFont="1" applyBorder="1" applyAlignment="1">
      <alignment horizontal="center" vertical="center" wrapText="1"/>
      <protection/>
    </xf>
    <xf numFmtId="0" fontId="66" fillId="0" borderId="16" xfId="65" applyFont="1" applyBorder="1" applyAlignment="1">
      <alignment horizontal="left" vertical="center" wrapText="1"/>
      <protection/>
    </xf>
    <xf numFmtId="180" fontId="66" fillId="37" borderId="16" xfId="65" applyNumberFormat="1" applyFont="1" applyFill="1" applyBorder="1" applyAlignment="1">
      <alignment horizontal="center" vertical="center" wrapText="1"/>
      <protection/>
    </xf>
    <xf numFmtId="180" fontId="66" fillId="0" borderId="16" xfId="65" applyNumberFormat="1" applyFont="1" applyBorder="1" applyAlignment="1">
      <alignment horizontal="center" vertical="center" wrapText="1"/>
      <protection/>
    </xf>
    <xf numFmtId="0" fontId="67" fillId="0" borderId="0" xfId="65" applyFont="1" applyBorder="1" applyAlignment="1">
      <alignment/>
      <protection/>
    </xf>
    <xf numFmtId="0" fontId="67" fillId="36" borderId="19" xfId="65" applyFont="1" applyFill="1" applyBorder="1" applyAlignment="1">
      <alignment horizontal="center"/>
      <protection/>
    </xf>
    <xf numFmtId="180" fontId="67" fillId="36" borderId="19" xfId="65" applyNumberFormat="1" applyFont="1" applyFill="1" applyBorder="1" applyAlignment="1">
      <alignment horizontal="center" vertical="center" wrapText="1"/>
      <protection/>
    </xf>
    <xf numFmtId="0" fontId="67" fillId="0" borderId="0" xfId="65" applyFont="1" applyBorder="1" applyAlignment="1">
      <alignment horizontal="center"/>
      <protection/>
    </xf>
    <xf numFmtId="180" fontId="67" fillId="0" borderId="0" xfId="65" applyNumberFormat="1" applyFont="1" applyBorder="1" applyAlignment="1">
      <alignment horizontal="center" vertical="center" wrapText="1"/>
      <protection/>
    </xf>
    <xf numFmtId="0" fontId="67" fillId="0" borderId="0" xfId="65" applyFont="1" applyBorder="1" applyAlignment="1">
      <alignment horizontal="left" vertical="center"/>
      <protection/>
    </xf>
    <xf numFmtId="0" fontId="6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8" fillId="0" borderId="0" xfId="0" applyFont="1" applyBorder="1" applyAlignment="1">
      <alignment horizontal="left"/>
    </xf>
    <xf numFmtId="179" fontId="68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181" fontId="10" fillId="38" borderId="21" xfId="0" applyNumberFormat="1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81" fontId="10" fillId="39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Border="1" applyAlignment="1">
      <alignment horizontal="center" vertical="center"/>
    </xf>
    <xf numFmtId="181" fontId="10" fillId="39" borderId="16" xfId="0" applyNumberFormat="1" applyFont="1" applyFill="1" applyBorder="1" applyAlignment="1">
      <alignment horizontal="center" vertical="center" wrapText="1"/>
    </xf>
    <xf numFmtId="10" fontId="0" fillId="40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181" fontId="0" fillId="39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10" fontId="0" fillId="0" borderId="16" xfId="18" applyNumberFormat="1" applyBorder="1" applyAlignment="1">
      <alignment horizontal="center"/>
    </xf>
    <xf numFmtId="10" fontId="0" fillId="40" borderId="16" xfId="15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9" borderId="16" xfId="0" applyFill="1" applyBorder="1" applyAlignment="1">
      <alignment/>
    </xf>
    <xf numFmtId="0" fontId="0" fillId="0" borderId="16" xfId="0" applyBorder="1" applyAlignment="1">
      <alignment/>
    </xf>
    <xf numFmtId="10" fontId="0" fillId="39" borderId="16" xfId="0" applyNumberFormat="1" applyFont="1" applyFill="1" applyBorder="1" applyAlignment="1">
      <alignment horizontal="center" vertical="center"/>
    </xf>
    <xf numFmtId="0" fontId="0" fillId="40" borderId="16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0" fontId="0" fillId="4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10" fontId="1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1" fontId="10" fillId="33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16" xfId="15" applyNumberFormat="1" applyFont="1" applyFill="1" applyBorder="1" applyAlignment="1">
      <alignment horizontal="center" vertical="center"/>
    </xf>
    <xf numFmtId="1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81" fontId="10" fillId="39" borderId="16" xfId="15" applyNumberFormat="1" applyFont="1" applyFill="1" applyBorder="1" applyAlignment="1">
      <alignment horizontal="center" vertical="center"/>
    </xf>
    <xf numFmtId="9" fontId="10" fillId="0" borderId="0" xfId="18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70" fillId="41" borderId="17" xfId="0" applyFont="1" applyFill="1" applyBorder="1" applyAlignment="1">
      <alignment horizontal="center" vertical="center" wrapText="1"/>
    </xf>
    <xf numFmtId="0" fontId="70" fillId="41" borderId="2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0" fillId="42" borderId="0" xfId="0" applyFont="1" applyFill="1" applyBorder="1" applyAlignment="1">
      <alignment horizontal="center" vertical="center" wrapText="1"/>
    </xf>
    <xf numFmtId="0" fontId="71" fillId="39" borderId="17" xfId="0" applyFont="1" applyFill="1" applyBorder="1" applyAlignment="1">
      <alignment vertical="center"/>
    </xf>
    <xf numFmtId="0" fontId="71" fillId="39" borderId="22" xfId="0" applyFont="1" applyFill="1" applyBorder="1" applyAlignment="1">
      <alignment vertical="center"/>
    </xf>
    <xf numFmtId="0" fontId="70" fillId="41" borderId="16" xfId="0" applyFont="1" applyFill="1" applyBorder="1" applyAlignment="1">
      <alignment horizontal="center" vertical="center" wrapText="1"/>
    </xf>
    <xf numFmtId="0" fontId="72" fillId="41" borderId="16" xfId="0" applyFont="1" applyFill="1" applyBorder="1" applyAlignment="1">
      <alignment horizontal="center" vertical="center" wrapText="1"/>
    </xf>
    <xf numFmtId="0" fontId="70" fillId="41" borderId="16" xfId="0" applyFont="1" applyFill="1" applyBorder="1" applyAlignment="1">
      <alignment horizontal="left" vertical="center" wrapText="1"/>
    </xf>
    <xf numFmtId="0" fontId="70" fillId="43" borderId="16" xfId="0" applyFont="1" applyFill="1" applyBorder="1" applyAlignment="1">
      <alignment horizontal="center" vertical="center" wrapText="1"/>
    </xf>
    <xf numFmtId="0" fontId="71" fillId="43" borderId="16" xfId="65" applyFont="1" applyFill="1" applyBorder="1" applyAlignment="1">
      <alignment horizontal="center" vertical="center" wrapText="1"/>
      <protection/>
    </xf>
    <xf numFmtId="0" fontId="71" fillId="43" borderId="16" xfId="65" applyFont="1" applyFill="1" applyBorder="1" applyAlignment="1">
      <alignment horizontal="left" vertical="center" wrapText="1"/>
      <protection/>
    </xf>
    <xf numFmtId="0" fontId="70" fillId="44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0" fontId="73" fillId="0" borderId="16" xfId="65" applyFont="1" applyBorder="1" applyAlignment="1">
      <alignment horizontal="left" vertical="center" wrapText="1"/>
      <protection/>
    </xf>
    <xf numFmtId="0" fontId="70" fillId="0" borderId="16" xfId="0" applyFont="1" applyBorder="1" applyAlignment="1">
      <alignment horizontal="center" vertical="center" wrapText="1"/>
    </xf>
    <xf numFmtId="2" fontId="72" fillId="0" borderId="16" xfId="0" applyNumberFormat="1" applyFont="1" applyBorder="1" applyAlignment="1">
      <alignment horizontal="center" vertical="center" wrapText="1"/>
    </xf>
    <xf numFmtId="2" fontId="70" fillId="0" borderId="16" xfId="0" applyNumberFormat="1" applyFont="1" applyBorder="1" applyAlignment="1">
      <alignment horizontal="center" vertical="center" wrapText="1"/>
    </xf>
    <xf numFmtId="0" fontId="71" fillId="0" borderId="16" xfId="65" applyFont="1" applyBorder="1" applyAlignment="1">
      <alignment horizontal="center" vertical="center" wrapText="1"/>
      <protection/>
    </xf>
    <xf numFmtId="0" fontId="13" fillId="0" borderId="16" xfId="0" applyFont="1" applyBorder="1" applyAlignment="1">
      <alignment/>
    </xf>
    <xf numFmtId="2" fontId="70" fillId="41" borderId="16" xfId="0" applyNumberFormat="1" applyFont="1" applyFill="1" applyBorder="1" applyAlignment="1">
      <alignment horizontal="center" vertical="center" wrapText="1"/>
    </xf>
    <xf numFmtId="0" fontId="9" fillId="43" borderId="16" xfId="0" applyFont="1" applyFill="1" applyBorder="1" applyAlignment="1">
      <alignment horizontal="center" vertical="center"/>
    </xf>
    <xf numFmtId="1" fontId="9" fillId="43" borderId="16" xfId="0" applyNumberFormat="1" applyFont="1" applyFill="1" applyBorder="1" applyAlignment="1">
      <alignment horizontal="center" vertical="center" wrapText="1"/>
    </xf>
    <xf numFmtId="0" fontId="9" fillId="43" borderId="16" xfId="0" applyFont="1" applyFill="1" applyBorder="1" applyAlignment="1">
      <alignment horizontal="left" vertical="center" wrapText="1"/>
    </xf>
    <xf numFmtId="0" fontId="9" fillId="43" borderId="16" xfId="0" applyFont="1" applyFill="1" applyBorder="1" applyAlignment="1">
      <alignment horizontal="center" vertical="center" wrapText="1"/>
    </xf>
    <xf numFmtId="2" fontId="70" fillId="43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 wrapText="1"/>
    </xf>
    <xf numFmtId="0" fontId="71" fillId="0" borderId="16" xfId="65" applyFont="1" applyFill="1" applyBorder="1" applyAlignment="1">
      <alignment horizontal="center" vertical="center" wrapText="1"/>
      <protection/>
    </xf>
    <xf numFmtId="0" fontId="13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70" fillId="43" borderId="16" xfId="65" applyFont="1" applyFill="1" applyBorder="1" applyAlignment="1">
      <alignment vertical="center" wrapText="1"/>
      <protection/>
    </xf>
    <xf numFmtId="0" fontId="72" fillId="0" borderId="16" xfId="0" applyFont="1" applyBorder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2" fontId="72" fillId="0" borderId="16" xfId="0" applyNumberFormat="1" applyFont="1" applyBorder="1" applyAlignment="1">
      <alignment horizontal="center" vertical="center"/>
    </xf>
    <xf numFmtId="0" fontId="70" fillId="43" borderId="16" xfId="0" applyFont="1" applyFill="1" applyBorder="1" applyAlignment="1">
      <alignment horizontal="left" vertical="center" wrapText="1"/>
    </xf>
    <xf numFmtId="0" fontId="70" fillId="36" borderId="16" xfId="0" applyFont="1" applyFill="1" applyBorder="1" applyAlignment="1">
      <alignment horizontal="center" vertical="center" wrapText="1"/>
    </xf>
    <xf numFmtId="0" fontId="72" fillId="36" borderId="16" xfId="0" applyFont="1" applyFill="1" applyBorder="1" applyAlignment="1">
      <alignment horizontal="center" vertical="center" wrapText="1"/>
    </xf>
    <xf numFmtId="0" fontId="70" fillId="36" borderId="16" xfId="0" applyFont="1" applyFill="1" applyBorder="1" applyAlignment="1">
      <alignment vertical="center" wrapText="1"/>
    </xf>
    <xf numFmtId="0" fontId="9" fillId="43" borderId="16" xfId="0" applyFont="1" applyFill="1" applyBorder="1" applyAlignment="1">
      <alignment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left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70" fillId="0" borderId="16" xfId="0" applyFont="1" applyBorder="1" applyAlignment="1">
      <alignment horizontal="left" vertical="center" wrapText="1"/>
    </xf>
    <xf numFmtId="2" fontId="72" fillId="45" borderId="16" xfId="0" applyNumberFormat="1" applyFont="1" applyFill="1" applyBorder="1" applyAlignment="1">
      <alignment horizontal="center" vertical="center" wrapText="1"/>
    </xf>
    <xf numFmtId="183" fontId="72" fillId="45" borderId="16" xfId="0" applyNumberFormat="1" applyFont="1" applyFill="1" applyBorder="1" applyAlignment="1">
      <alignment horizontal="center" vertical="center" wrapText="1"/>
    </xf>
    <xf numFmtId="183" fontId="72" fillId="0" borderId="16" xfId="0" applyNumberFormat="1" applyFont="1" applyBorder="1" applyAlignment="1">
      <alignment horizontal="center" vertical="center" wrapText="1"/>
    </xf>
    <xf numFmtId="0" fontId="70" fillId="41" borderId="18" xfId="0" applyFont="1" applyFill="1" applyBorder="1" applyAlignment="1">
      <alignment horizontal="center" vertical="center" wrapText="1"/>
    </xf>
    <xf numFmtId="0" fontId="71" fillId="39" borderId="18" xfId="0" applyFont="1" applyFill="1" applyBorder="1" applyAlignment="1">
      <alignment vertical="center"/>
    </xf>
    <xf numFmtId="2" fontId="70" fillId="46" borderId="16" xfId="0" applyNumberFormat="1" applyFont="1" applyFill="1" applyBorder="1" applyAlignment="1">
      <alignment horizontal="center" vertical="center"/>
    </xf>
    <xf numFmtId="2" fontId="72" fillId="40" borderId="16" xfId="0" applyNumberFormat="1" applyFont="1" applyFill="1" applyBorder="1" applyAlignment="1">
      <alignment horizontal="center" vertical="center"/>
    </xf>
    <xf numFmtId="0" fontId="70" fillId="43" borderId="16" xfId="0" applyFont="1" applyFill="1" applyBorder="1" applyAlignment="1">
      <alignment horizontal="center" vertical="center"/>
    </xf>
    <xf numFmtId="2" fontId="70" fillId="47" borderId="16" xfId="0" applyNumberFormat="1" applyFont="1" applyFill="1" applyBorder="1" applyAlignment="1">
      <alignment horizontal="center" vertical="center"/>
    </xf>
    <xf numFmtId="0" fontId="70" fillId="36" borderId="16" xfId="0" applyFont="1" applyFill="1" applyBorder="1" applyAlignment="1">
      <alignment horizontal="left" vertical="center" wrapText="1"/>
    </xf>
    <xf numFmtId="2" fontId="72" fillId="48" borderId="16" xfId="0" applyNumberFormat="1" applyFont="1" applyFill="1" applyBorder="1" applyAlignment="1">
      <alignment horizontal="center" vertical="center"/>
    </xf>
    <xf numFmtId="2" fontId="13" fillId="40" borderId="16" xfId="0" applyNumberFormat="1" applyFont="1" applyFill="1" applyBorder="1" applyAlignment="1">
      <alignment horizontal="center" vertical="center" wrapText="1"/>
    </xf>
    <xf numFmtId="2" fontId="9" fillId="46" borderId="16" xfId="0" applyNumberFormat="1" applyFont="1" applyFill="1" applyBorder="1" applyAlignment="1">
      <alignment horizontal="center" vertical="center" wrapText="1"/>
    </xf>
    <xf numFmtId="0" fontId="72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72" fillId="0" borderId="16" xfId="0" applyFont="1" applyBorder="1" applyAlignment="1">
      <alignment horizontal="left" vertical="top" wrapText="1"/>
    </xf>
    <xf numFmtId="2" fontId="9" fillId="43" borderId="16" xfId="0" applyNumberFormat="1" applyFont="1" applyFill="1" applyBorder="1" applyAlignment="1">
      <alignment horizontal="center" vertical="center" wrapText="1"/>
    </xf>
    <xf numFmtId="2" fontId="70" fillId="46" borderId="16" xfId="0" applyNumberFormat="1" applyFont="1" applyFill="1" applyBorder="1" applyAlignment="1">
      <alignment horizontal="center" vertical="center" wrapText="1"/>
    </xf>
    <xf numFmtId="2" fontId="72" fillId="40" borderId="16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72" fillId="40" borderId="16" xfId="0" applyFont="1" applyFill="1" applyBorder="1" applyAlignment="1">
      <alignment horizontal="center" vertical="center" wrapText="1"/>
    </xf>
    <xf numFmtId="0" fontId="72" fillId="40" borderId="16" xfId="0" applyFont="1" applyFill="1" applyBorder="1" applyAlignment="1">
      <alignment horizontal="left" vertical="center" wrapText="1"/>
    </xf>
    <xf numFmtId="0" fontId="70" fillId="49" borderId="16" xfId="0" applyFont="1" applyFill="1" applyBorder="1" applyAlignment="1">
      <alignment horizontal="center" vertical="center" wrapText="1"/>
    </xf>
    <xf numFmtId="0" fontId="72" fillId="49" borderId="16" xfId="0" applyFont="1" applyFill="1" applyBorder="1" applyAlignment="1">
      <alignment horizontal="center" vertical="center" wrapText="1"/>
    </xf>
    <xf numFmtId="0" fontId="70" fillId="49" borderId="16" xfId="0" applyFont="1" applyFill="1" applyBorder="1" applyAlignment="1">
      <alignment vertical="center" wrapText="1"/>
    </xf>
    <xf numFmtId="2" fontId="72" fillId="50" borderId="16" xfId="0" applyNumberFormat="1" applyFont="1" applyFill="1" applyBorder="1" applyAlignment="1">
      <alignment horizontal="center" vertical="center" wrapText="1"/>
    </xf>
    <xf numFmtId="0" fontId="70" fillId="43" borderId="16" xfId="65" applyFont="1" applyFill="1" applyBorder="1" applyAlignment="1">
      <alignment horizontal="center" vertical="center"/>
      <protection/>
    </xf>
    <xf numFmtId="184" fontId="72" fillId="50" borderId="16" xfId="0" applyNumberFormat="1" applyFont="1" applyFill="1" applyBorder="1" applyAlignment="1">
      <alignment horizontal="center" vertical="center" wrapText="1"/>
    </xf>
    <xf numFmtId="0" fontId="9" fillId="43" borderId="16" xfId="0" applyFont="1" applyFill="1" applyBorder="1" applyAlignment="1">
      <alignment horizontal="center" vertical="center"/>
    </xf>
    <xf numFmtId="0" fontId="72" fillId="49" borderId="16" xfId="0" applyFont="1" applyFill="1" applyBorder="1" applyAlignment="1">
      <alignment vertical="center" wrapText="1"/>
    </xf>
    <xf numFmtId="0" fontId="71" fillId="44" borderId="16" xfId="65" applyFont="1" applyFill="1" applyBorder="1" applyAlignment="1">
      <alignment horizontal="center" vertical="center" wrapText="1"/>
      <protection/>
    </xf>
    <xf numFmtId="0" fontId="9" fillId="43" borderId="16" xfId="0" applyFont="1" applyFill="1" applyBorder="1" applyAlignment="1">
      <alignment/>
    </xf>
    <xf numFmtId="0" fontId="70" fillId="51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2" fontId="13" fillId="0" borderId="16" xfId="0" applyNumberFormat="1" applyFont="1" applyFill="1" applyBorder="1" applyAlignment="1" applyProtection="1">
      <alignment horizontal="center" vertical="center"/>
      <protection hidden="1"/>
    </xf>
    <xf numFmtId="185" fontId="13" fillId="0" borderId="16" xfId="0" applyNumberFormat="1" applyFont="1" applyFill="1" applyBorder="1" applyAlignment="1" applyProtection="1">
      <alignment horizontal="center" vertical="center"/>
      <protection hidden="1"/>
    </xf>
    <xf numFmtId="2" fontId="72" fillId="52" borderId="16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9" fillId="43" borderId="16" xfId="28" applyFont="1" applyFill="1" applyBorder="1" applyAlignment="1">
      <alignment horizontal="center" vertical="center"/>
      <protection/>
    </xf>
    <xf numFmtId="0" fontId="9" fillId="43" borderId="16" xfId="0" applyFont="1" applyFill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9" fillId="43" borderId="16" xfId="0" applyFont="1" applyFill="1" applyBorder="1" applyAlignment="1">
      <alignment horizontal="center" vertical="center"/>
    </xf>
    <xf numFmtId="0" fontId="9" fillId="43" borderId="16" xfId="28" applyFont="1" applyFill="1" applyBorder="1" applyAlignment="1">
      <alignment horizontal="center" vertical="center"/>
      <protection/>
    </xf>
    <xf numFmtId="0" fontId="9" fillId="43" borderId="16" xfId="0" applyFont="1" applyFill="1" applyBorder="1" applyAlignment="1">
      <alignment/>
    </xf>
    <xf numFmtId="0" fontId="13" fillId="0" borderId="16" xfId="0" applyFont="1" applyBorder="1" applyAlignment="1">
      <alignment/>
    </xf>
    <xf numFmtId="0" fontId="71" fillId="43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183" fontId="72" fillId="50" borderId="16" xfId="0" applyNumberFormat="1" applyFont="1" applyFill="1" applyBorder="1" applyAlignment="1">
      <alignment horizontal="center" vertical="center" wrapText="1"/>
    </xf>
    <xf numFmtId="183" fontId="72" fillId="40" borderId="16" xfId="0" applyNumberFormat="1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left" vertical="center" wrapText="1"/>
    </xf>
    <xf numFmtId="184" fontId="72" fillId="40" borderId="16" xfId="0" applyNumberFormat="1" applyFont="1" applyFill="1" applyBorder="1" applyAlignment="1">
      <alignment horizontal="center" vertical="center" wrapText="1"/>
    </xf>
    <xf numFmtId="185" fontId="13" fillId="0" borderId="16" xfId="0" applyNumberFormat="1" applyFont="1" applyBorder="1" applyAlignment="1">
      <alignment horizontal="center"/>
    </xf>
    <xf numFmtId="2" fontId="72" fillId="53" borderId="16" xfId="0" applyNumberFormat="1" applyFont="1" applyFill="1" applyBorder="1" applyAlignment="1">
      <alignment horizontal="center" vertical="center"/>
    </xf>
    <xf numFmtId="2" fontId="70" fillId="43" borderId="16" xfId="0" applyNumberFormat="1" applyFont="1" applyFill="1" applyBorder="1" applyAlignment="1">
      <alignment horizontal="center" vertical="center"/>
    </xf>
    <xf numFmtId="1" fontId="70" fillId="43" borderId="16" xfId="0" applyNumberFormat="1" applyFont="1" applyFill="1" applyBorder="1" applyAlignment="1">
      <alignment horizontal="center" vertical="center" wrapText="1"/>
    </xf>
    <xf numFmtId="0" fontId="70" fillId="40" borderId="16" xfId="0" applyFont="1" applyFill="1" applyBorder="1" applyAlignment="1">
      <alignment horizontal="center" vertical="center" wrapText="1"/>
    </xf>
    <xf numFmtId="2" fontId="70" fillId="40" borderId="16" xfId="0" applyNumberFormat="1" applyFont="1" applyFill="1" applyBorder="1" applyAlignment="1">
      <alignment horizontal="center" vertical="center" wrapText="1"/>
    </xf>
    <xf numFmtId="0" fontId="71" fillId="44" borderId="16" xfId="65" applyFont="1" applyFill="1" applyBorder="1" applyAlignment="1">
      <alignment horizontal="left" vertical="center" wrapText="1"/>
      <protection/>
    </xf>
    <xf numFmtId="0" fontId="9" fillId="43" borderId="16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2" fontId="72" fillId="53" borderId="16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4" fillId="0" borderId="0" xfId="0" applyFont="1" applyAlignment="1">
      <alignment vertical="center"/>
    </xf>
    <xf numFmtId="0" fontId="65" fillId="0" borderId="0" xfId="65" applyFont="1" applyFill="1" applyBorder="1" applyAlignment="1">
      <alignment horizontal="center" vertical="center"/>
      <protection/>
    </xf>
    <xf numFmtId="0" fontId="75" fillId="54" borderId="0" xfId="64" applyFont="1" applyFill="1" applyBorder="1" applyAlignment="1">
      <alignment horizontal="center"/>
      <protection/>
    </xf>
    <xf numFmtId="0" fontId="76" fillId="54" borderId="0" xfId="64" applyFont="1" applyFill="1" applyBorder="1" applyAlignment="1">
      <alignment horizontal="center"/>
      <protection/>
    </xf>
    <xf numFmtId="0" fontId="77" fillId="55" borderId="17" xfId="65" applyFont="1" applyFill="1" applyBorder="1" applyAlignment="1">
      <alignment horizontal="center" vertical="center"/>
      <protection/>
    </xf>
    <xf numFmtId="0" fontId="77" fillId="55" borderId="22" xfId="65" applyFont="1" applyFill="1" applyBorder="1" applyAlignment="1">
      <alignment horizontal="center" vertical="center"/>
      <protection/>
    </xf>
    <xf numFmtId="0" fontId="78" fillId="54" borderId="0" xfId="65" applyFont="1" applyFill="1" applyBorder="1" applyAlignment="1">
      <alignment horizontal="center"/>
      <protection/>
    </xf>
    <xf numFmtId="0" fontId="78" fillId="54" borderId="0" xfId="65" applyFont="1" applyFill="1" applyBorder="1" applyAlignment="1">
      <alignment horizontal="center" wrapText="1"/>
      <protection/>
    </xf>
    <xf numFmtId="4" fontId="78" fillId="54" borderId="0" xfId="65" applyNumberFormat="1" applyFont="1" applyFill="1" applyBorder="1" applyAlignment="1">
      <alignment horizontal="center"/>
      <protection/>
    </xf>
    <xf numFmtId="2" fontId="79" fillId="54" borderId="0" xfId="65" applyNumberFormat="1" applyFont="1" applyFill="1" applyBorder="1" applyAlignment="1">
      <alignment horizontal="center" vertical="center"/>
      <protection/>
    </xf>
    <xf numFmtId="0" fontId="77" fillId="54" borderId="0" xfId="65" applyFont="1" applyFill="1" applyBorder="1" applyAlignment="1">
      <alignment horizontal="left" vertical="center" wrapText="1"/>
      <protection/>
    </xf>
    <xf numFmtId="0" fontId="79" fillId="54" borderId="0" xfId="65" applyFont="1" applyFill="1" applyBorder="1" applyAlignment="1">
      <alignment horizontal="left" vertical="center"/>
      <protection/>
    </xf>
    <xf numFmtId="4" fontId="79" fillId="0" borderId="0" xfId="65" applyNumberFormat="1" applyFont="1" applyFill="1" applyBorder="1" applyAlignment="1">
      <alignment horizontal="center" vertical="center"/>
      <protection/>
    </xf>
    <xf numFmtId="0" fontId="78" fillId="0" borderId="0" xfId="65" applyFont="1" applyFill="1" applyBorder="1" applyAlignment="1">
      <alignment vertical="center"/>
      <protection/>
    </xf>
    <xf numFmtId="0" fontId="77" fillId="54" borderId="0" xfId="65" applyFont="1" applyFill="1" applyBorder="1" applyAlignment="1">
      <alignment horizontal="left" vertical="center"/>
      <protection/>
    </xf>
    <xf numFmtId="0" fontId="79" fillId="54" borderId="0" xfId="65" applyFont="1" applyFill="1" applyBorder="1" applyAlignment="1">
      <alignment horizontal="left" vertical="center" wrapText="1"/>
      <protection/>
    </xf>
    <xf numFmtId="2" fontId="79" fillId="54" borderId="0" xfId="65" applyNumberFormat="1" applyFont="1" applyFill="1" applyBorder="1" applyAlignment="1">
      <alignment vertical="center" wrapText="1"/>
      <protection/>
    </xf>
    <xf numFmtId="0" fontId="77" fillId="54" borderId="0" xfId="65" applyFont="1" applyFill="1" applyBorder="1" applyAlignment="1">
      <alignment horizontal="center" vertical="center"/>
      <protection/>
    </xf>
    <xf numFmtId="4" fontId="79" fillId="54" borderId="0" xfId="65" applyNumberFormat="1" applyFont="1" applyFill="1" applyBorder="1" applyAlignment="1">
      <alignment horizontal="left" vertical="center"/>
      <protection/>
    </xf>
    <xf numFmtId="2" fontId="79" fillId="54" borderId="0" xfId="65" applyNumberFormat="1" applyFont="1" applyFill="1" applyBorder="1" applyAlignment="1">
      <alignment vertical="center"/>
      <protection/>
    </xf>
    <xf numFmtId="4" fontId="77" fillId="54" borderId="0" xfId="65" applyNumberFormat="1" applyFont="1" applyFill="1" applyBorder="1" applyAlignment="1">
      <alignment horizontal="left" vertical="center"/>
      <protection/>
    </xf>
    <xf numFmtId="0" fontId="77" fillId="56" borderId="16" xfId="65" applyFont="1" applyFill="1" applyBorder="1" applyAlignment="1">
      <alignment horizontal="center" vertical="center" wrapText="1"/>
      <protection/>
    </xf>
    <xf numFmtId="4" fontId="77" fillId="56" borderId="16" xfId="65" applyNumberFormat="1" applyFont="1" applyFill="1" applyBorder="1" applyAlignment="1">
      <alignment horizontal="center" vertical="center" wrapText="1"/>
      <protection/>
    </xf>
    <xf numFmtId="0" fontId="77" fillId="56" borderId="16" xfId="65" applyFont="1" applyFill="1" applyBorder="1" applyAlignment="1">
      <alignment horizontal="center" vertical="center"/>
      <protection/>
    </xf>
    <xf numFmtId="0" fontId="77" fillId="56" borderId="17" xfId="65" applyFont="1" applyFill="1" applyBorder="1" applyAlignment="1">
      <alignment horizontal="left" vertical="center" wrapText="1"/>
      <protection/>
    </xf>
    <xf numFmtId="0" fontId="77" fillId="56" borderId="22" xfId="65" applyFont="1" applyFill="1" applyBorder="1" applyAlignment="1">
      <alignment horizontal="left" vertical="center" wrapText="1"/>
      <protection/>
    </xf>
    <xf numFmtId="0" fontId="77" fillId="56" borderId="18" xfId="65" applyFont="1" applyFill="1" applyBorder="1" applyAlignment="1">
      <alignment horizontal="left" vertical="center" wrapText="1"/>
      <protection/>
    </xf>
    <xf numFmtId="0" fontId="77" fillId="56" borderId="16" xfId="65" applyFont="1" applyFill="1" applyBorder="1" applyAlignment="1">
      <alignment vertical="center" wrapText="1"/>
      <protection/>
    </xf>
    <xf numFmtId="180" fontId="77" fillId="56" borderId="16" xfId="65" applyNumberFormat="1" applyFont="1" applyFill="1" applyBorder="1" applyAlignment="1">
      <alignment horizontal="center" vertical="center" wrapText="1"/>
      <protection/>
    </xf>
    <xf numFmtId="0" fontId="79" fillId="0" borderId="16" xfId="65" applyFont="1" applyFill="1" applyBorder="1" applyAlignment="1">
      <alignment horizontal="center" vertical="center"/>
      <protection/>
    </xf>
    <xf numFmtId="0" fontId="79" fillId="0" borderId="16" xfId="65" applyFont="1" applyFill="1" applyBorder="1" applyAlignment="1">
      <alignment horizontal="center" vertical="center" wrapText="1"/>
      <protection/>
    </xf>
    <xf numFmtId="0" fontId="79" fillId="0" borderId="16" xfId="65" applyFont="1" applyFill="1" applyBorder="1" applyAlignment="1">
      <alignment horizontal="left" vertical="center" wrapText="1"/>
      <protection/>
    </xf>
    <xf numFmtId="4" fontId="79" fillId="0" borderId="16" xfId="65" applyNumberFormat="1" applyFont="1" applyFill="1" applyBorder="1" applyAlignment="1">
      <alignment horizontal="center" vertical="center" wrapText="1"/>
      <protection/>
    </xf>
    <xf numFmtId="180" fontId="79" fillId="0" borderId="16" xfId="65" applyNumberFormat="1" applyFont="1" applyFill="1" applyBorder="1" applyAlignment="1">
      <alignment horizontal="center" vertical="center" wrapText="1"/>
      <protection/>
    </xf>
    <xf numFmtId="181" fontId="77" fillId="56" borderId="16" xfId="65" applyNumberFormat="1" applyFont="1" applyFill="1" applyBorder="1" applyAlignment="1">
      <alignment horizontal="center" vertical="center" wrapText="1"/>
      <protection/>
    </xf>
    <xf numFmtId="0" fontId="80" fillId="0" borderId="16" xfId="0" applyFont="1" applyBorder="1" applyAlignment="1">
      <alignment horizontal="center" vertical="center"/>
    </xf>
    <xf numFmtId="1" fontId="80" fillId="0" borderId="16" xfId="0" applyNumberFormat="1" applyFont="1" applyBorder="1" applyAlignment="1">
      <alignment horizontal="center" vertical="center" wrapText="1"/>
    </xf>
    <xf numFmtId="0" fontId="80" fillId="0" borderId="16" xfId="65" applyFont="1" applyFill="1" applyBorder="1" applyAlignment="1">
      <alignment horizontal="center" vertical="center" wrapText="1"/>
      <protection/>
    </xf>
    <xf numFmtId="0" fontId="80" fillId="0" borderId="16" xfId="0" applyFont="1" applyBorder="1" applyAlignment="1">
      <alignment horizontal="left" vertical="center" wrapText="1"/>
    </xf>
    <xf numFmtId="0" fontId="80" fillId="0" borderId="16" xfId="0" applyFont="1" applyBorder="1" applyAlignment="1">
      <alignment horizontal="center" vertical="center" wrapText="1"/>
    </xf>
    <xf numFmtId="2" fontId="80" fillId="0" borderId="16" xfId="0" applyNumberFormat="1" applyFont="1" applyBorder="1" applyAlignment="1">
      <alignment horizontal="center" vertical="center"/>
    </xf>
    <xf numFmtId="181" fontId="80" fillId="0" borderId="16" xfId="0" applyNumberFormat="1" applyFont="1" applyFill="1" applyBorder="1" applyAlignment="1">
      <alignment horizontal="center"/>
    </xf>
    <xf numFmtId="181" fontId="80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81" fontId="11" fillId="0" borderId="16" xfId="0" applyNumberFormat="1" applyFont="1" applyFill="1" applyBorder="1" applyAlignment="1">
      <alignment horizontal="center"/>
    </xf>
    <xf numFmtId="181" fontId="11" fillId="0" borderId="16" xfId="0" applyNumberFormat="1" applyFont="1" applyBorder="1" applyAlignment="1">
      <alignment horizontal="center"/>
    </xf>
    <xf numFmtId="181" fontId="11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 wrapText="1"/>
    </xf>
    <xf numFmtId="181" fontId="11" fillId="0" borderId="0" xfId="0" applyNumberFormat="1" applyFont="1" applyFill="1" applyAlignment="1">
      <alignment horizontal="center" vertical="center"/>
    </xf>
    <xf numFmtId="181" fontId="11" fillId="0" borderId="16" xfId="0" applyNumberFormat="1" applyFont="1" applyFill="1" applyBorder="1" applyAlignment="1">
      <alignment horizontal="center" vertical="center"/>
    </xf>
    <xf numFmtId="1" fontId="11" fillId="40" borderId="16" xfId="0" applyNumberFormat="1" applyFont="1" applyFill="1" applyBorder="1" applyAlignment="1">
      <alignment horizontal="center" vertical="center" wrapText="1"/>
    </xf>
    <xf numFmtId="0" fontId="11" fillId="40" borderId="16" xfId="0" applyFont="1" applyFill="1" applyBorder="1" applyAlignment="1">
      <alignment horizontal="left" vertical="center" wrapText="1"/>
    </xf>
    <xf numFmtId="0" fontId="11" fillId="4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0" fontId="77" fillId="56" borderId="16" xfId="65" applyFont="1" applyFill="1" applyBorder="1" applyAlignment="1">
      <alignment horizontal="left" vertical="center" wrapText="1"/>
      <protection/>
    </xf>
    <xf numFmtId="0" fontId="80" fillId="40" borderId="16" xfId="0" applyFont="1" applyFill="1" applyBorder="1" applyAlignment="1">
      <alignment horizontal="left" vertical="center" wrapText="1"/>
    </xf>
    <xf numFmtId="0" fontId="80" fillId="40" borderId="16" xfId="0" applyFont="1" applyFill="1" applyBorder="1" applyAlignment="1">
      <alignment horizontal="center" vertical="center" wrapText="1"/>
    </xf>
    <xf numFmtId="0" fontId="79" fillId="57" borderId="16" xfId="65" applyFont="1" applyFill="1" applyBorder="1" applyAlignment="1">
      <alignment horizontal="left" vertical="center" wrapText="1"/>
      <protection/>
    </xf>
    <xf numFmtId="0" fontId="79" fillId="57" borderId="16" xfId="65" applyFont="1" applyFill="1" applyBorder="1" applyAlignment="1">
      <alignment horizontal="center" vertical="center" wrapText="1"/>
      <protection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 horizontal="center" vertical="center"/>
    </xf>
    <xf numFmtId="0" fontId="77" fillId="55" borderId="18" xfId="65" applyFont="1" applyFill="1" applyBorder="1" applyAlignment="1">
      <alignment horizontal="center" vertical="center"/>
      <protection/>
    </xf>
    <xf numFmtId="4" fontId="79" fillId="54" borderId="0" xfId="23" applyNumberFormat="1" applyFont="1" applyFill="1" applyBorder="1" applyAlignment="1" applyProtection="1">
      <alignment horizontal="center" vertical="center"/>
      <protection/>
    </xf>
    <xf numFmtId="0" fontId="77" fillId="58" borderId="16" xfId="65" applyFont="1" applyFill="1" applyBorder="1" applyAlignment="1">
      <alignment horizontal="center" vertical="center"/>
      <protection/>
    </xf>
    <xf numFmtId="2" fontId="77" fillId="59" borderId="16" xfId="65" applyNumberFormat="1" applyFont="1" applyFill="1" applyBorder="1" applyAlignment="1">
      <alignment vertical="center" wrapText="1"/>
      <protection/>
    </xf>
    <xf numFmtId="49" fontId="80" fillId="59" borderId="16" xfId="23" applyNumberFormat="1" applyFont="1" applyFill="1" applyBorder="1" applyAlignment="1" applyProtection="1">
      <alignment horizontal="center" vertical="center" wrapText="1"/>
      <protection/>
    </xf>
    <xf numFmtId="2" fontId="79" fillId="59" borderId="16" xfId="65" applyNumberFormat="1" applyFont="1" applyFill="1" applyBorder="1" applyAlignment="1">
      <alignment vertical="center"/>
      <protection/>
    </xf>
    <xf numFmtId="49" fontId="79" fillId="59" borderId="16" xfId="23" applyNumberFormat="1" applyFont="1" applyFill="1" applyBorder="1" applyAlignment="1" applyProtection="1">
      <alignment horizontal="center" vertical="center" wrapText="1"/>
      <protection/>
    </xf>
    <xf numFmtId="0" fontId="79" fillId="59" borderId="16" xfId="23" applyNumberFormat="1" applyFont="1" applyFill="1" applyBorder="1" applyAlignment="1" applyProtection="1">
      <alignment horizontal="center" vertical="center" wrapText="1"/>
      <protection/>
    </xf>
    <xf numFmtId="10" fontId="79" fillId="59" borderId="16" xfId="23" applyNumberFormat="1" applyFont="1" applyFill="1" applyBorder="1" applyAlignment="1" applyProtection="1">
      <alignment horizontal="center" vertical="center"/>
      <protection/>
    </xf>
    <xf numFmtId="2" fontId="77" fillId="59" borderId="16" xfId="65" applyNumberFormat="1" applyFont="1" applyFill="1" applyBorder="1" applyAlignment="1">
      <alignment vertical="center"/>
      <protection/>
    </xf>
    <xf numFmtId="2" fontId="79" fillId="0" borderId="16" xfId="65" applyNumberFormat="1" applyFont="1" applyFill="1" applyBorder="1" applyAlignment="1">
      <alignment horizontal="center" vertical="center" wrapText="1"/>
      <protection/>
    </xf>
    <xf numFmtId="181" fontId="80" fillId="0" borderId="16" xfId="65" applyNumberFormat="1" applyFont="1" applyFill="1" applyBorder="1" applyAlignment="1">
      <alignment horizontal="center" vertical="center" wrapText="1"/>
      <protection/>
    </xf>
    <xf numFmtId="181" fontId="79" fillId="0" borderId="16" xfId="65" applyNumberFormat="1" applyFont="1" applyFill="1" applyBorder="1" applyAlignment="1">
      <alignment horizontal="center" vertical="center" wrapText="1"/>
      <protection/>
    </xf>
    <xf numFmtId="186" fontId="77" fillId="56" borderId="16" xfId="65" applyNumberFormat="1" applyFont="1" applyFill="1" applyBorder="1" applyAlignment="1">
      <alignment horizontal="center" vertical="center" wrapText="1"/>
      <protection/>
    </xf>
    <xf numFmtId="186" fontId="79" fillId="0" borderId="16" xfId="65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1" fillId="0" borderId="16" xfId="28" applyFont="1" applyFill="1" applyBorder="1" applyAlignment="1">
      <alignment horizontal="center" vertical="center"/>
      <protection/>
    </xf>
    <xf numFmtId="0" fontId="11" fillId="0" borderId="16" xfId="0" applyFont="1" applyBorder="1" applyAlignment="1">
      <alignment vertical="center"/>
    </xf>
    <xf numFmtId="0" fontId="11" fillId="0" borderId="16" xfId="28" applyFont="1" applyFill="1" applyBorder="1" applyAlignment="1">
      <alignment horizontal="center" vertical="center"/>
      <protection/>
    </xf>
    <xf numFmtId="0" fontId="11" fillId="0" borderId="16" xfId="0" applyFont="1" applyBorder="1" applyAlignment="1">
      <alignment/>
    </xf>
    <xf numFmtId="0" fontId="81" fillId="0" borderId="16" xfId="0" applyFont="1" applyFill="1" applyBorder="1" applyAlignment="1">
      <alignment/>
    </xf>
    <xf numFmtId="0" fontId="0" fillId="0" borderId="16" xfId="0" applyFill="1" applyBorder="1" applyAlignment="1">
      <alignment vertical="center"/>
    </xf>
    <xf numFmtId="0" fontId="79" fillId="57" borderId="16" xfId="65" applyFont="1" applyFill="1" applyBorder="1" applyAlignment="1">
      <alignment horizontal="center" vertical="center"/>
      <protection/>
    </xf>
    <xf numFmtId="2" fontId="79" fillId="57" borderId="16" xfId="65" applyNumberFormat="1" applyFont="1" applyFill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/>
    </xf>
    <xf numFmtId="181" fontId="11" fillId="0" borderId="21" xfId="0" applyNumberFormat="1" applyFont="1" applyFill="1" applyBorder="1" applyAlignment="1">
      <alignment horizontal="center" vertical="center"/>
    </xf>
    <xf numFmtId="181" fontId="80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81" fontId="80" fillId="0" borderId="21" xfId="65" applyNumberFormat="1" applyFont="1" applyFill="1" applyBorder="1" applyAlignment="1">
      <alignment horizontal="center" vertical="center" wrapText="1"/>
      <protection/>
    </xf>
    <xf numFmtId="181" fontId="23" fillId="0" borderId="27" xfId="0" applyNumberFormat="1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187" fontId="23" fillId="0" borderId="29" xfId="0" applyNumberFormat="1" applyFont="1" applyBorder="1" applyAlignment="1">
      <alignment horizontal="center"/>
    </xf>
    <xf numFmtId="2" fontId="72" fillId="45" borderId="16" xfId="0" applyNumberFormat="1" applyFont="1" applyFill="1" applyBorder="1" applyAlignment="1" quotePrefix="1">
      <alignment horizontal="center" vertical="center" wrapText="1"/>
    </xf>
  </cellXfs>
  <cellStyles count="53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Normal 2" xfId="28"/>
    <cellStyle name="40% - Ênfase 6" xfId="29"/>
    <cellStyle name="Texto de Aviso" xfId="30"/>
    <cellStyle name="Título" xfId="31"/>
    <cellStyle name="Texto Explicativo" xfId="32"/>
    <cellStyle name="Ênfase 3" xfId="33"/>
    <cellStyle name="Título 1" xfId="34"/>
    <cellStyle name="Ênfase 4" xfId="35"/>
    <cellStyle name="Título 2" xfId="36"/>
    <cellStyle name="Ênfase 5" xfId="37"/>
    <cellStyle name="Título 3" xfId="38"/>
    <cellStyle name="Ênfase 6" xfId="39"/>
    <cellStyle name="Título 4" xfId="40"/>
    <cellStyle name="Entrada" xfId="41"/>
    <cellStyle name="Saída" xfId="42"/>
    <cellStyle name="Cálculo" xfId="43"/>
    <cellStyle name="Total" xfId="44"/>
    <cellStyle name="40% - Ênfase 1" xfId="45"/>
    <cellStyle name="Bom" xfId="46"/>
    <cellStyle name="Ruim" xfId="47"/>
    <cellStyle name="Neutro" xfId="48"/>
    <cellStyle name="20% - Ênfase 5" xfId="49"/>
    <cellStyle name="Ênfase 1" xfId="50"/>
    <cellStyle name="20% - Ênfase 1" xfId="51"/>
    <cellStyle name="60% - Ênfase 1" xfId="52"/>
    <cellStyle name="20% - Ênfase 6" xfId="53"/>
    <cellStyle name="Ênfase 2" xfId="54"/>
    <cellStyle name="20% - Ênfase 2" xfId="55"/>
    <cellStyle name="60% - Ênfase 2" xfId="56"/>
    <cellStyle name="40% - Ênfase 3" xfId="57"/>
    <cellStyle name="60% - Ênfase 3" xfId="58"/>
    <cellStyle name="20% - Ênfase 4" xfId="59"/>
    <cellStyle name="60% - Ênfase 4" xfId="60"/>
    <cellStyle name="40% - Ênfase 5" xfId="61"/>
    <cellStyle name="60% - Ênfase 5" xfId="62"/>
    <cellStyle name="60% - Ênfase 6" xfId="63"/>
    <cellStyle name="Normal 16" xfId="64"/>
    <cellStyle name="Separador de milhares 142" xfId="65"/>
    <cellStyle name="Vírgula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104775</xdr:rowOff>
    </xdr:from>
    <xdr:to>
      <xdr:col>8</xdr:col>
      <xdr:colOff>914400</xdr:colOff>
      <xdr:row>2</xdr:row>
      <xdr:rowOff>847725</xdr:rowOff>
    </xdr:to>
    <xdr:pic>
      <xdr:nvPicPr>
        <xdr:cNvPr id="1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95275"/>
          <a:ext cx="13506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6334125</xdr:colOff>
      <xdr:row>112</xdr:row>
      <xdr:rowOff>133350</xdr:rowOff>
    </xdr:from>
    <xdr:to>
      <xdr:col>8</xdr:col>
      <xdr:colOff>428625</xdr:colOff>
      <xdr:row>119</xdr:row>
      <xdr:rowOff>57150</xdr:rowOff>
    </xdr:to>
    <xdr:sp>
      <xdr:nvSpPr>
        <xdr:cNvPr id="2" name="TextBox 935"/>
        <xdr:cNvSpPr txBox="1">
          <a:spLocks noChangeArrowheads="1"/>
        </xdr:cNvSpPr>
      </xdr:nvSpPr>
      <xdr:spPr>
        <a:xfrm rot="10800000" flipV="1">
          <a:off x="8953500" y="28784550"/>
          <a:ext cx="60293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                                                                             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Oliveira dos Santos Junior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de Obras, Infraestrutura e Urbanismo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112</xdr:row>
      <xdr:rowOff>133350</xdr:rowOff>
    </xdr:from>
    <xdr:to>
      <xdr:col>11</xdr:col>
      <xdr:colOff>95250</xdr:colOff>
      <xdr:row>119</xdr:row>
      <xdr:rowOff>57150</xdr:rowOff>
    </xdr:to>
    <xdr:sp>
      <xdr:nvSpPr>
        <xdr:cNvPr id="3" name="TextBox 936"/>
        <xdr:cNvSpPr txBox="1">
          <a:spLocks noChangeArrowheads="1"/>
        </xdr:cNvSpPr>
      </xdr:nvSpPr>
      <xdr:spPr>
        <a:xfrm rot="10800000" flipV="1">
          <a:off x="13277850" y="28784550"/>
          <a:ext cx="52387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                                                                     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Jeferson Roberto Ferreira dos Santos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Técnico em Edificações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</xdr:row>
      <xdr:rowOff>57150</xdr:rowOff>
    </xdr:from>
    <xdr:to>
      <xdr:col>7</xdr:col>
      <xdr:colOff>276225</xdr:colOff>
      <xdr:row>1</xdr:row>
      <xdr:rowOff>1076325</xdr:rowOff>
    </xdr:to>
    <xdr:pic>
      <xdr:nvPicPr>
        <xdr:cNvPr id="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19075"/>
          <a:ext cx="10477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304</xdr:row>
      <xdr:rowOff>76200</xdr:rowOff>
    </xdr:from>
    <xdr:to>
      <xdr:col>4</xdr:col>
      <xdr:colOff>485775</xdr:colOff>
      <xdr:row>310</xdr:row>
      <xdr:rowOff>161925</xdr:rowOff>
    </xdr:to>
    <xdr:sp>
      <xdr:nvSpPr>
        <xdr:cNvPr id="2" name="TextBox 812"/>
        <xdr:cNvSpPr txBox="1">
          <a:spLocks noChangeArrowheads="1"/>
        </xdr:cNvSpPr>
      </xdr:nvSpPr>
      <xdr:spPr>
        <a:xfrm rot="10800000" flipV="1">
          <a:off x="1409700" y="62903100"/>
          <a:ext cx="86963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                                                                             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Oliveira dos Santos Junior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de Obras, Infraestrutura e Urbanismo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2847975</xdr:colOff>
      <xdr:row>304</xdr:row>
      <xdr:rowOff>76200</xdr:rowOff>
    </xdr:from>
    <xdr:to>
      <xdr:col>9</xdr:col>
      <xdr:colOff>352425</xdr:colOff>
      <xdr:row>310</xdr:row>
      <xdr:rowOff>161925</xdr:rowOff>
    </xdr:to>
    <xdr:sp>
      <xdr:nvSpPr>
        <xdr:cNvPr id="3" name="TextBox 813"/>
        <xdr:cNvSpPr txBox="1">
          <a:spLocks noChangeArrowheads="1"/>
        </xdr:cNvSpPr>
      </xdr:nvSpPr>
      <xdr:spPr>
        <a:xfrm rot="10800000" flipV="1">
          <a:off x="4933950" y="62903100"/>
          <a:ext cx="83915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                                                                     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Jeferson Roberto Ferreira dos Santos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Técnico em Edificações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</xdr:row>
      <xdr:rowOff>9525</xdr:rowOff>
    </xdr:from>
    <xdr:to>
      <xdr:col>10</xdr:col>
      <xdr:colOff>438150</xdr:colOff>
      <xdr:row>1</xdr:row>
      <xdr:rowOff>676275</xdr:rowOff>
    </xdr:to>
    <xdr:pic>
      <xdr:nvPicPr>
        <xdr:cNvPr id="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9286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104775</xdr:rowOff>
    </xdr:from>
    <xdr:to>
      <xdr:col>6</xdr:col>
      <xdr:colOff>381000</xdr:colOff>
      <xdr:row>46</xdr:row>
      <xdr:rowOff>152400</xdr:rowOff>
    </xdr:to>
    <xdr:sp>
      <xdr:nvSpPr>
        <xdr:cNvPr id="2" name="TextBox 834"/>
        <xdr:cNvSpPr txBox="1">
          <a:spLocks noChangeArrowheads="1"/>
        </xdr:cNvSpPr>
      </xdr:nvSpPr>
      <xdr:spPr>
        <a:xfrm rot="10800000" flipV="1">
          <a:off x="0" y="7315200"/>
          <a:ext cx="60007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                                                                             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Oliveira dos Santos Junior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de Obras, Infraestrutura e Urbanismo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39</xdr:row>
      <xdr:rowOff>104775</xdr:rowOff>
    </xdr:from>
    <xdr:to>
      <xdr:col>10</xdr:col>
      <xdr:colOff>333375</xdr:colOff>
      <xdr:row>46</xdr:row>
      <xdr:rowOff>152400</xdr:rowOff>
    </xdr:to>
    <xdr:sp>
      <xdr:nvSpPr>
        <xdr:cNvPr id="3" name="TextBox 835"/>
        <xdr:cNvSpPr txBox="1">
          <a:spLocks noChangeArrowheads="1"/>
        </xdr:cNvSpPr>
      </xdr:nvSpPr>
      <xdr:spPr>
        <a:xfrm rot="10800000" flipV="1">
          <a:off x="4286250" y="7315200"/>
          <a:ext cx="524827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                                                                     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Jeferson Roberto Ferreira dos Santos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Técnico em Edificações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123825</xdr:rowOff>
    </xdr:from>
    <xdr:to>
      <xdr:col>4</xdr:col>
      <xdr:colOff>1943100</xdr:colOff>
      <xdr:row>1</xdr:row>
      <xdr:rowOff>666750</xdr:rowOff>
    </xdr:to>
    <xdr:pic>
      <xdr:nvPicPr>
        <xdr:cNvPr id="1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23825"/>
          <a:ext cx="9705975" cy="7715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zoomScale="70" zoomScaleNormal="70" zoomScaleSheetLayoutView="100" workbookViewId="0" topLeftCell="A36">
      <selection activeCell="D46" sqref="D46"/>
    </sheetView>
  </sheetViews>
  <sheetFormatPr defaultColWidth="9.140625" defaultRowHeight="12.75"/>
  <cols>
    <col min="1" max="1" width="10.8515625" style="0" customWidth="1"/>
    <col min="2" max="2" width="12.28125" style="0" customWidth="1"/>
    <col min="3" max="3" width="16.140625" style="0" customWidth="1"/>
    <col min="4" max="4" width="107.421875" style="0" customWidth="1"/>
    <col min="5" max="5" width="12.140625" style="0" customWidth="1"/>
    <col min="6" max="6" width="16.8515625" style="0" customWidth="1"/>
    <col min="7" max="7" width="16.28125" style="0" customWidth="1"/>
    <col min="8" max="8" width="26.28125" style="0" customWidth="1"/>
    <col min="9" max="9" width="25.57421875" style="0" customWidth="1"/>
    <col min="10" max="10" width="23.28125" style="0" customWidth="1"/>
  </cols>
  <sheetData>
    <row r="1" spans="1:10" ht="15">
      <c r="A1" s="204"/>
      <c r="B1" s="204"/>
      <c r="C1" s="204"/>
      <c r="D1" s="204"/>
      <c r="E1" s="204"/>
      <c r="F1" s="204"/>
      <c r="G1" s="204"/>
      <c r="H1" s="204"/>
      <c r="I1" s="204"/>
      <c r="J1" s="204"/>
    </row>
    <row r="2" spans="1:10" ht="23.25">
      <c r="A2" s="205"/>
      <c r="B2" s="205"/>
      <c r="C2" s="205"/>
      <c r="D2" s="205"/>
      <c r="E2" s="205"/>
      <c r="F2" s="205"/>
      <c r="G2" s="205"/>
      <c r="H2" s="205"/>
      <c r="I2" s="205"/>
      <c r="J2" s="205"/>
    </row>
    <row r="3" spans="1:10" ht="84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</row>
    <row r="4" spans="1:10" ht="30" customHeight="1">
      <c r="A4" s="207" t="s">
        <v>0</v>
      </c>
      <c r="B4" s="208"/>
      <c r="C4" s="208"/>
      <c r="D4" s="208"/>
      <c r="E4" s="208"/>
      <c r="F4" s="208"/>
      <c r="G4" s="208"/>
      <c r="H4" s="208"/>
      <c r="I4" s="208"/>
      <c r="J4" s="267"/>
    </row>
    <row r="5" spans="1:10" ht="16.5">
      <c r="A5" s="209"/>
      <c r="B5" s="209"/>
      <c r="C5" s="209"/>
      <c r="D5" s="210"/>
      <c r="E5" s="209"/>
      <c r="F5" s="211"/>
      <c r="G5" s="212"/>
      <c r="H5" s="212"/>
      <c r="I5" s="212"/>
      <c r="J5" s="268"/>
    </row>
    <row r="6" spans="1:10" ht="24.75" customHeight="1">
      <c r="A6" s="213" t="s">
        <v>1</v>
      </c>
      <c r="B6" s="213"/>
      <c r="C6" s="213"/>
      <c r="D6" s="213"/>
      <c r="E6" s="214"/>
      <c r="F6" s="215"/>
      <c r="G6" s="216"/>
      <c r="H6" s="216"/>
      <c r="I6" s="269" t="s">
        <v>2</v>
      </c>
      <c r="J6" s="269"/>
    </row>
    <row r="7" spans="1:10" ht="16.5">
      <c r="A7" s="217" t="s">
        <v>3</v>
      </c>
      <c r="B7" s="217"/>
      <c r="C7" s="217"/>
      <c r="D7" s="217"/>
      <c r="E7" s="218"/>
      <c r="F7" s="218"/>
      <c r="G7" s="219"/>
      <c r="H7" s="219"/>
      <c r="I7" s="270" t="s">
        <v>4</v>
      </c>
      <c r="J7" s="271" t="s">
        <v>5</v>
      </c>
    </row>
    <row r="8" spans="1:10" ht="33.75" customHeight="1">
      <c r="A8" s="220"/>
      <c r="B8" s="214"/>
      <c r="C8" s="214"/>
      <c r="D8" s="218"/>
      <c r="E8" s="214"/>
      <c r="F8" s="221"/>
      <c r="G8" s="222"/>
      <c r="H8" s="222"/>
      <c r="I8" s="272" t="s">
        <v>6</v>
      </c>
      <c r="J8" s="273" t="s">
        <v>7</v>
      </c>
    </row>
    <row r="9" spans="1:10" ht="16.5">
      <c r="A9" s="220"/>
      <c r="B9" s="223"/>
      <c r="C9" s="214"/>
      <c r="D9" s="209"/>
      <c r="E9" s="214"/>
      <c r="F9" s="221"/>
      <c r="G9" s="222"/>
      <c r="H9" s="222"/>
      <c r="I9" s="270" t="s">
        <v>8</v>
      </c>
      <c r="J9" s="274">
        <v>188</v>
      </c>
    </row>
    <row r="10" spans="1:10" ht="16.5">
      <c r="A10" s="220"/>
      <c r="B10" s="223"/>
      <c r="C10" s="214"/>
      <c r="D10" s="209"/>
      <c r="E10" s="214"/>
      <c r="F10" s="221"/>
      <c r="G10" s="222"/>
      <c r="H10" s="222"/>
      <c r="I10" s="272" t="s">
        <v>6</v>
      </c>
      <c r="J10" s="275">
        <v>0.9778</v>
      </c>
    </row>
    <row r="11" spans="1:10" ht="16.5">
      <c r="A11" s="220"/>
      <c r="B11" s="223"/>
      <c r="C11" s="214"/>
      <c r="D11" s="209"/>
      <c r="E11" s="214"/>
      <c r="F11" s="221"/>
      <c r="G11" s="222"/>
      <c r="H11" s="222"/>
      <c r="I11" s="276" t="s">
        <v>9</v>
      </c>
      <c r="J11" s="275">
        <v>0.2979</v>
      </c>
    </row>
    <row r="12" spans="1:10" ht="49.5" customHeight="1">
      <c r="A12" s="224" t="s">
        <v>10</v>
      </c>
      <c r="B12" s="224" t="s">
        <v>11</v>
      </c>
      <c r="C12" s="224" t="s">
        <v>12</v>
      </c>
      <c r="D12" s="224" t="s">
        <v>13</v>
      </c>
      <c r="E12" s="224" t="s">
        <v>14</v>
      </c>
      <c r="F12" s="225" t="s">
        <v>15</v>
      </c>
      <c r="G12" s="225" t="s">
        <v>16</v>
      </c>
      <c r="H12" s="225" t="s">
        <v>17</v>
      </c>
      <c r="I12" s="225" t="s">
        <v>18</v>
      </c>
      <c r="J12" s="225" t="s">
        <v>19</v>
      </c>
    </row>
    <row r="13" spans="1:10" s="202" customFormat="1" ht="19.5" customHeight="1">
      <c r="A13" s="226">
        <v>1</v>
      </c>
      <c r="B13" s="227" t="s">
        <v>20</v>
      </c>
      <c r="C13" s="228"/>
      <c r="D13" s="229"/>
      <c r="E13" s="230"/>
      <c r="F13" s="230"/>
      <c r="G13" s="230"/>
      <c r="H13" s="231">
        <f>H14</f>
        <v>10655.759999999998</v>
      </c>
      <c r="I13" s="230"/>
      <c r="J13" s="231">
        <f>J14</f>
        <v>10655.759999999998</v>
      </c>
    </row>
    <row r="14" spans="1:10" s="202" customFormat="1" ht="19.5" customHeight="1">
      <c r="A14" s="232" t="s">
        <v>21</v>
      </c>
      <c r="B14" s="232">
        <v>1</v>
      </c>
      <c r="C14" s="233" t="s">
        <v>22</v>
      </c>
      <c r="D14" s="234" t="s">
        <v>23</v>
      </c>
      <c r="E14" s="233" t="s">
        <v>24</v>
      </c>
      <c r="F14" s="235">
        <v>1</v>
      </c>
      <c r="G14" s="236">
        <f>'ADM. LOCAL'!G11</f>
        <v>10655.759999999998</v>
      </c>
      <c r="H14" s="236">
        <f>'ADM. LOCAL'!G11</f>
        <v>10655.759999999998</v>
      </c>
      <c r="I14" s="277" t="s">
        <v>25</v>
      </c>
      <c r="J14" s="236">
        <f>G14</f>
        <v>10655.759999999998</v>
      </c>
    </row>
    <row r="15" spans="1:10" s="202" customFormat="1" ht="19.5" customHeight="1">
      <c r="A15" s="226">
        <v>2</v>
      </c>
      <c r="B15" s="227" t="s">
        <v>26</v>
      </c>
      <c r="C15" s="228"/>
      <c r="D15" s="229"/>
      <c r="E15" s="230"/>
      <c r="F15" s="230"/>
      <c r="G15" s="230"/>
      <c r="H15" s="237">
        <f>SUM(H16:H21)</f>
        <v>13730.944</v>
      </c>
      <c r="I15" s="230"/>
      <c r="J15" s="237">
        <f>SUM(J16:J21)</f>
        <v>17821.3922176</v>
      </c>
    </row>
    <row r="16" spans="1:10" s="203" customFormat="1" ht="19.5" customHeight="1">
      <c r="A16" s="238" t="s">
        <v>27</v>
      </c>
      <c r="B16" s="239" t="s">
        <v>28</v>
      </c>
      <c r="C16" s="240" t="s">
        <v>8</v>
      </c>
      <c r="D16" s="241" t="s">
        <v>29</v>
      </c>
      <c r="E16" s="242" t="s">
        <v>30</v>
      </c>
      <c r="F16" s="243">
        <f>'MEM. CALCULO R02'!K17</f>
        <v>194.4</v>
      </c>
      <c r="G16" s="244">
        <v>15.61</v>
      </c>
      <c r="H16" s="245">
        <f aca="true" t="shared" si="0" ref="H16:H21">G16*F16</f>
        <v>3034.584</v>
      </c>
      <c r="I16" s="278">
        <f aca="true" t="shared" si="1" ref="I16:I21">G16*1.2979</f>
        <v>20.260219</v>
      </c>
      <c r="J16" s="278">
        <f aca="true" t="shared" si="2" ref="J16:J21">F16*I16</f>
        <v>3938.5865736</v>
      </c>
    </row>
    <row r="17" spans="1:10" s="202" customFormat="1" ht="19.5" customHeight="1">
      <c r="A17" s="238" t="s">
        <v>31</v>
      </c>
      <c r="B17" s="239" t="s">
        <v>32</v>
      </c>
      <c r="C17" s="240" t="s">
        <v>8</v>
      </c>
      <c r="D17" s="241" t="s">
        <v>33</v>
      </c>
      <c r="E17" s="242" t="s">
        <v>30</v>
      </c>
      <c r="F17" s="148">
        <f>'MEM. CALCULO R02'!K20</f>
        <v>2.5</v>
      </c>
      <c r="G17" s="244">
        <v>315.4</v>
      </c>
      <c r="H17" s="245">
        <f t="shared" si="0"/>
        <v>788.5</v>
      </c>
      <c r="I17" s="278">
        <f t="shared" si="1"/>
        <v>409.35766</v>
      </c>
      <c r="J17" s="278">
        <f t="shared" si="2"/>
        <v>1023.3941500000001</v>
      </c>
    </row>
    <row r="18" spans="1:10" s="202" customFormat="1" ht="19.5" customHeight="1">
      <c r="A18" s="238" t="s">
        <v>34</v>
      </c>
      <c r="B18" s="238" t="s">
        <v>35</v>
      </c>
      <c r="C18" s="240" t="s">
        <v>8</v>
      </c>
      <c r="D18" s="241" t="s">
        <v>36</v>
      </c>
      <c r="E18" s="242" t="s">
        <v>37</v>
      </c>
      <c r="F18" s="243">
        <f>'MEM. CALCULO R02'!K23</f>
        <v>18</v>
      </c>
      <c r="G18" s="244">
        <v>26.83</v>
      </c>
      <c r="H18" s="245">
        <f t="shared" si="0"/>
        <v>482.93999999999994</v>
      </c>
      <c r="I18" s="278">
        <f t="shared" si="1"/>
        <v>34.822657</v>
      </c>
      <c r="J18" s="278">
        <f t="shared" si="2"/>
        <v>626.807826</v>
      </c>
    </row>
    <row r="19" spans="1:10" s="202" customFormat="1" ht="19.5" customHeight="1">
      <c r="A19" s="238" t="s">
        <v>38</v>
      </c>
      <c r="B19" s="238" t="s">
        <v>39</v>
      </c>
      <c r="C19" s="240" t="s">
        <v>8</v>
      </c>
      <c r="D19" s="241" t="s">
        <v>40</v>
      </c>
      <c r="E19" s="242" t="s">
        <v>41</v>
      </c>
      <c r="F19" s="243">
        <f>'MEM. CALCULO R02'!K26</f>
        <v>3</v>
      </c>
      <c r="G19" s="244">
        <v>10.3</v>
      </c>
      <c r="H19" s="245">
        <f t="shared" si="0"/>
        <v>30.900000000000002</v>
      </c>
      <c r="I19" s="278">
        <f t="shared" si="1"/>
        <v>13.368370000000002</v>
      </c>
      <c r="J19" s="278">
        <f t="shared" si="2"/>
        <v>40.10511000000001</v>
      </c>
    </row>
    <row r="20" spans="1:10" s="202" customFormat="1" ht="19.5" customHeight="1">
      <c r="A20" s="238" t="s">
        <v>42</v>
      </c>
      <c r="B20" s="246" t="s">
        <v>43</v>
      </c>
      <c r="C20" s="233" t="s">
        <v>8</v>
      </c>
      <c r="D20" s="247" t="s">
        <v>44</v>
      </c>
      <c r="E20" s="248" t="s">
        <v>45</v>
      </c>
      <c r="F20" s="249">
        <f>'MEM. CALCULO R02'!K29</f>
        <v>6</v>
      </c>
      <c r="G20" s="250">
        <v>771.09</v>
      </c>
      <c r="H20" s="245">
        <f t="shared" si="0"/>
        <v>4626.54</v>
      </c>
      <c r="I20" s="278">
        <f t="shared" si="1"/>
        <v>1000.797711</v>
      </c>
      <c r="J20" s="278">
        <f t="shared" si="2"/>
        <v>6004.786266</v>
      </c>
    </row>
    <row r="21" spans="1:10" s="202" customFormat="1" ht="19.5" customHeight="1">
      <c r="A21" s="238" t="s">
        <v>46</v>
      </c>
      <c r="B21" s="246" t="s">
        <v>47</v>
      </c>
      <c r="C21" s="233" t="s">
        <v>8</v>
      </c>
      <c r="D21" s="247" t="s">
        <v>48</v>
      </c>
      <c r="E21" s="248" t="s">
        <v>45</v>
      </c>
      <c r="F21" s="249">
        <f>'MEM. CALCULO R02'!K32</f>
        <v>6</v>
      </c>
      <c r="G21" s="250">
        <v>794.58</v>
      </c>
      <c r="H21" s="245">
        <f t="shared" si="0"/>
        <v>4767.4800000000005</v>
      </c>
      <c r="I21" s="278">
        <f t="shared" si="1"/>
        <v>1031.285382</v>
      </c>
      <c r="J21" s="278">
        <f t="shared" si="2"/>
        <v>6187.712292</v>
      </c>
    </row>
    <row r="22" spans="1:10" s="202" customFormat="1" ht="9.75" customHeight="1">
      <c r="A22" s="246"/>
      <c r="B22" s="246"/>
      <c r="C22" s="233"/>
      <c r="D22" s="247"/>
      <c r="E22" s="248"/>
      <c r="F22" s="249"/>
      <c r="G22" s="251"/>
      <c r="H22" s="252"/>
      <c r="I22" s="279"/>
      <c r="J22" s="279"/>
    </row>
    <row r="23" spans="1:10" s="202" customFormat="1" ht="19.5" customHeight="1">
      <c r="A23" s="226">
        <v>3</v>
      </c>
      <c r="B23" s="227" t="s">
        <v>49</v>
      </c>
      <c r="C23" s="228"/>
      <c r="D23" s="229"/>
      <c r="E23" s="230"/>
      <c r="F23" s="230"/>
      <c r="G23" s="230"/>
      <c r="H23" s="237">
        <f>SUM(H24:H32)</f>
        <v>25837.458584400003</v>
      </c>
      <c r="I23" s="230"/>
      <c r="J23" s="280">
        <f>SUM(J24:J32)</f>
        <v>33534.43749669276</v>
      </c>
    </row>
    <row r="24" spans="1:10" s="202" customFormat="1" ht="19.5" customHeight="1">
      <c r="A24" s="246" t="s">
        <v>50</v>
      </c>
      <c r="B24" s="253" t="s">
        <v>51</v>
      </c>
      <c r="C24" s="233" t="s">
        <v>8</v>
      </c>
      <c r="D24" s="247" t="s">
        <v>52</v>
      </c>
      <c r="E24" s="248" t="s">
        <v>41</v>
      </c>
      <c r="F24" s="249">
        <f>'MEM. CALCULO R02'!K36</f>
        <v>57</v>
      </c>
      <c r="G24" s="254">
        <v>57.42</v>
      </c>
      <c r="H24" s="245">
        <f aca="true" t="shared" si="3" ref="H24:H32">G24*F24</f>
        <v>3272.94</v>
      </c>
      <c r="I24" s="278">
        <f aca="true" t="shared" si="4" ref="I24:I32">G24*1.2979</f>
        <v>74.525418</v>
      </c>
      <c r="J24" s="278">
        <f aca="true" t="shared" si="5" ref="J24:J32">F24*I24</f>
        <v>4247.948826</v>
      </c>
    </row>
    <row r="25" spans="1:10" s="202" customFormat="1" ht="19.5" customHeight="1">
      <c r="A25" s="246" t="s">
        <v>53</v>
      </c>
      <c r="B25" s="253" t="s">
        <v>54</v>
      </c>
      <c r="C25" s="233" t="s">
        <v>8</v>
      </c>
      <c r="D25" s="247" t="s">
        <v>55</v>
      </c>
      <c r="E25" s="248" t="s">
        <v>56</v>
      </c>
      <c r="F25" s="249">
        <f>'MEM. CALCULO R02'!K41</f>
        <v>9.834000000000001</v>
      </c>
      <c r="G25" s="255">
        <v>11.54</v>
      </c>
      <c r="H25" s="245">
        <f t="shared" si="3"/>
        <v>113.48436000000001</v>
      </c>
      <c r="I25" s="278">
        <f t="shared" si="4"/>
        <v>14.977765999999999</v>
      </c>
      <c r="J25" s="278">
        <f t="shared" si="5"/>
        <v>147.29135084400002</v>
      </c>
    </row>
    <row r="26" spans="1:10" s="202" customFormat="1" ht="19.5" customHeight="1">
      <c r="A26" s="246" t="s">
        <v>57</v>
      </c>
      <c r="B26" s="256" t="s">
        <v>58</v>
      </c>
      <c r="C26" s="233" t="s">
        <v>8</v>
      </c>
      <c r="D26" s="257" t="s">
        <v>59</v>
      </c>
      <c r="E26" s="258" t="s">
        <v>30</v>
      </c>
      <c r="F26" s="249">
        <f>'MEM. CALCULO R02'!K46</f>
        <v>29.800000000000004</v>
      </c>
      <c r="G26" s="255">
        <v>4.06</v>
      </c>
      <c r="H26" s="245">
        <f t="shared" si="3"/>
        <v>120.988</v>
      </c>
      <c r="I26" s="278">
        <f t="shared" si="4"/>
        <v>5.269474</v>
      </c>
      <c r="J26" s="278">
        <f t="shared" si="5"/>
        <v>157.03032520000002</v>
      </c>
    </row>
    <row r="27" spans="1:10" s="202" customFormat="1" ht="19.5" customHeight="1">
      <c r="A27" s="246" t="s">
        <v>60</v>
      </c>
      <c r="B27" s="256" t="s">
        <v>61</v>
      </c>
      <c r="C27" s="233" t="s">
        <v>8</v>
      </c>
      <c r="D27" s="257" t="s">
        <v>62</v>
      </c>
      <c r="E27" s="248" t="s">
        <v>56</v>
      </c>
      <c r="F27" s="249">
        <f>'MEM. CALCULO R02'!K51</f>
        <v>8.940000000000001</v>
      </c>
      <c r="G27" s="255">
        <v>456.42</v>
      </c>
      <c r="H27" s="245">
        <f t="shared" si="3"/>
        <v>4080.394800000001</v>
      </c>
      <c r="I27" s="278">
        <f t="shared" si="4"/>
        <v>592.387518</v>
      </c>
      <c r="J27" s="278">
        <f t="shared" si="5"/>
        <v>5295.94441092</v>
      </c>
    </row>
    <row r="28" spans="1:10" s="202" customFormat="1" ht="40.5" customHeight="1">
      <c r="A28" s="246" t="s">
        <v>63</v>
      </c>
      <c r="B28" s="253" t="s">
        <v>64</v>
      </c>
      <c r="C28" s="233" t="s">
        <v>8</v>
      </c>
      <c r="D28" s="247" t="s">
        <v>65</v>
      </c>
      <c r="E28" s="248" t="s">
        <v>56</v>
      </c>
      <c r="F28" s="249">
        <f>'MEM. CALCULO R02'!K56</f>
        <v>8.940000000000001</v>
      </c>
      <c r="G28" s="255">
        <v>142.28</v>
      </c>
      <c r="H28" s="245">
        <f t="shared" si="3"/>
        <v>1271.9832000000001</v>
      </c>
      <c r="I28" s="278">
        <f t="shared" si="4"/>
        <v>184.665212</v>
      </c>
      <c r="J28" s="278">
        <f t="shared" si="5"/>
        <v>1650.9069952800003</v>
      </c>
    </row>
    <row r="29" spans="1:10" s="202" customFormat="1" ht="16.5">
      <c r="A29" s="246" t="s">
        <v>66</v>
      </c>
      <c r="B29" s="253" t="s">
        <v>67</v>
      </c>
      <c r="C29" s="233" t="s">
        <v>8</v>
      </c>
      <c r="D29" s="247" t="s">
        <v>68</v>
      </c>
      <c r="E29" s="248" t="s">
        <v>69</v>
      </c>
      <c r="F29" s="249">
        <f>'MEM. CALCULO R02'!K62</f>
        <v>531.1208</v>
      </c>
      <c r="G29" s="255">
        <v>11.12</v>
      </c>
      <c r="H29" s="245">
        <f t="shared" si="3"/>
        <v>5906.063296</v>
      </c>
      <c r="I29" s="278">
        <f t="shared" si="4"/>
        <v>14.432648</v>
      </c>
      <c r="J29" s="278">
        <f t="shared" si="5"/>
        <v>7665.4795518784</v>
      </c>
    </row>
    <row r="30" spans="1:10" s="202" customFormat="1" ht="16.5">
      <c r="A30" s="246" t="s">
        <v>70</v>
      </c>
      <c r="B30" s="253" t="s">
        <v>71</v>
      </c>
      <c r="C30" s="233" t="s">
        <v>8</v>
      </c>
      <c r="D30" s="247" t="s">
        <v>72</v>
      </c>
      <c r="E30" s="248" t="s">
        <v>69</v>
      </c>
      <c r="F30" s="249">
        <f>'MEM. CALCULO R02'!K68</f>
        <v>171.27674666666667</v>
      </c>
      <c r="G30" s="255">
        <v>12.48</v>
      </c>
      <c r="H30" s="245">
        <f t="shared" si="3"/>
        <v>2137.5337984000003</v>
      </c>
      <c r="I30" s="278">
        <f t="shared" si="4"/>
        <v>16.197792</v>
      </c>
      <c r="J30" s="278">
        <f t="shared" si="5"/>
        <v>2774.30511694336</v>
      </c>
    </row>
    <row r="31" spans="1:10" s="202" customFormat="1" ht="19.5" customHeight="1">
      <c r="A31" s="246" t="s">
        <v>73</v>
      </c>
      <c r="B31" s="256" t="s">
        <v>74</v>
      </c>
      <c r="C31" s="233" t="s">
        <v>8</v>
      </c>
      <c r="D31" s="257" t="s">
        <v>75</v>
      </c>
      <c r="E31" s="258" t="s">
        <v>56</v>
      </c>
      <c r="F31" s="249">
        <f>'MEM. CALCULO R02'!K74</f>
        <v>5.259</v>
      </c>
      <c r="G31" s="255">
        <v>167.47</v>
      </c>
      <c r="H31" s="245">
        <f t="shared" si="3"/>
        <v>880.72473</v>
      </c>
      <c r="I31" s="278">
        <f t="shared" si="4"/>
        <v>217.35931300000001</v>
      </c>
      <c r="J31" s="278">
        <f t="shared" si="5"/>
        <v>1143.0926270670002</v>
      </c>
    </row>
    <row r="32" spans="1:10" s="202" customFormat="1" ht="19.5" customHeight="1">
      <c r="A32" s="246" t="s">
        <v>76</v>
      </c>
      <c r="B32" s="253" t="s">
        <v>77</v>
      </c>
      <c r="C32" s="233" t="s">
        <v>8</v>
      </c>
      <c r="D32" s="241" t="s">
        <v>78</v>
      </c>
      <c r="E32" s="248" t="s">
        <v>30</v>
      </c>
      <c r="F32" s="249">
        <f>'MEM. CALCULO R02'!K79</f>
        <v>88.44</v>
      </c>
      <c r="G32" s="255">
        <v>91.06</v>
      </c>
      <c r="H32" s="245">
        <f t="shared" si="3"/>
        <v>8053.3464</v>
      </c>
      <c r="I32" s="278">
        <f t="shared" si="4"/>
        <v>118.18677400000001</v>
      </c>
      <c r="J32" s="278">
        <f t="shared" si="5"/>
        <v>10452.43829256</v>
      </c>
    </row>
    <row r="33" spans="1:10" s="202" customFormat="1" ht="9.75" customHeight="1">
      <c r="A33" s="259"/>
      <c r="B33" s="253"/>
      <c r="C33" s="233"/>
      <c r="D33" s="241"/>
      <c r="E33" s="248"/>
      <c r="F33" s="249"/>
      <c r="G33" s="246"/>
      <c r="H33" s="246"/>
      <c r="I33" s="281"/>
      <c r="J33" s="281"/>
    </row>
    <row r="34" spans="1:10" s="202" customFormat="1" ht="19.5" customHeight="1">
      <c r="A34" s="226">
        <v>4</v>
      </c>
      <c r="B34" s="227" t="s">
        <v>79</v>
      </c>
      <c r="C34" s="228"/>
      <c r="D34" s="229"/>
      <c r="E34" s="230"/>
      <c r="F34" s="230"/>
      <c r="G34" s="230"/>
      <c r="H34" s="237">
        <f>SUM(H35:H49)</f>
        <v>22810.439189999997</v>
      </c>
      <c r="I34" s="230"/>
      <c r="J34" s="280">
        <f>SUM(J35:J49)</f>
        <v>29605.669024701</v>
      </c>
    </row>
    <row r="35" spans="1:10" s="202" customFormat="1" ht="19.5" customHeight="1">
      <c r="A35" s="246" t="s">
        <v>80</v>
      </c>
      <c r="B35" s="256" t="s">
        <v>61</v>
      </c>
      <c r="C35" s="233" t="s">
        <v>8</v>
      </c>
      <c r="D35" s="257" t="s">
        <v>62</v>
      </c>
      <c r="E35" s="248" t="s">
        <v>56</v>
      </c>
      <c r="F35" s="249">
        <f>'MEM. CALCULO R02'!K85</f>
        <v>2.3895</v>
      </c>
      <c r="G35" s="255">
        <v>456.42</v>
      </c>
      <c r="H35" s="245">
        <f aca="true" t="shared" si="6" ref="H35:H49">G35*F35</f>
        <v>1090.61559</v>
      </c>
      <c r="I35" s="278">
        <f aca="true" t="shared" si="7" ref="I35:I49">G35*1.2979</f>
        <v>592.387518</v>
      </c>
      <c r="J35" s="278">
        <f aca="true" t="shared" si="8" ref="J35:J49">F35*I35</f>
        <v>1415.509974261</v>
      </c>
    </row>
    <row r="36" spans="1:10" s="202" customFormat="1" ht="19.5" customHeight="1">
      <c r="A36" s="246" t="s">
        <v>81</v>
      </c>
      <c r="B36" s="253" t="s">
        <v>82</v>
      </c>
      <c r="C36" s="233" t="s">
        <v>8</v>
      </c>
      <c r="D36" s="241" t="s">
        <v>83</v>
      </c>
      <c r="E36" s="248" t="s">
        <v>56</v>
      </c>
      <c r="F36" s="249">
        <f>'MEM. CALCULO R02'!K90</f>
        <v>2.3895</v>
      </c>
      <c r="G36" s="255">
        <v>98.28</v>
      </c>
      <c r="H36" s="245">
        <f t="shared" si="6"/>
        <v>234.84006</v>
      </c>
      <c r="I36" s="278">
        <f t="shared" si="7"/>
        <v>127.557612</v>
      </c>
      <c r="J36" s="278">
        <f t="shared" si="8"/>
        <v>304.798913874</v>
      </c>
    </row>
    <row r="37" spans="1:10" s="202" customFormat="1" ht="19.5" customHeight="1">
      <c r="A37" s="246" t="s">
        <v>84</v>
      </c>
      <c r="B37" s="253" t="s">
        <v>67</v>
      </c>
      <c r="C37" s="233" t="s">
        <v>8</v>
      </c>
      <c r="D37" s="247" t="s">
        <v>85</v>
      </c>
      <c r="E37" s="248" t="s">
        <v>69</v>
      </c>
      <c r="F37" s="249">
        <f>'MEM. CALCULO R02'!K95</f>
        <v>262.1016</v>
      </c>
      <c r="G37" s="255">
        <v>11.12</v>
      </c>
      <c r="H37" s="245">
        <f t="shared" si="6"/>
        <v>2914.569792</v>
      </c>
      <c r="I37" s="278">
        <f t="shared" si="7"/>
        <v>14.432648</v>
      </c>
      <c r="J37" s="278">
        <f t="shared" si="8"/>
        <v>3782.8201330368</v>
      </c>
    </row>
    <row r="38" spans="1:10" s="202" customFormat="1" ht="19.5" customHeight="1">
      <c r="A38" s="246" t="s">
        <v>86</v>
      </c>
      <c r="B38" s="253" t="s">
        <v>71</v>
      </c>
      <c r="C38" s="233" t="s">
        <v>8</v>
      </c>
      <c r="D38" s="247" t="s">
        <v>87</v>
      </c>
      <c r="E38" s="248" t="s">
        <v>69</v>
      </c>
      <c r="F38" s="249">
        <f>'MEM. CALCULO R02'!K100</f>
        <v>56.37632</v>
      </c>
      <c r="G38" s="255">
        <v>12.48</v>
      </c>
      <c r="H38" s="245">
        <f t="shared" si="6"/>
        <v>703.5764736</v>
      </c>
      <c r="I38" s="278">
        <f t="shared" si="7"/>
        <v>16.197792</v>
      </c>
      <c r="J38" s="278">
        <f t="shared" si="8"/>
        <v>913.17190508544</v>
      </c>
    </row>
    <row r="39" spans="1:10" s="202" customFormat="1" ht="19.5" customHeight="1">
      <c r="A39" s="246" t="s">
        <v>88</v>
      </c>
      <c r="B39" s="256" t="s">
        <v>61</v>
      </c>
      <c r="C39" s="233" t="s">
        <v>8</v>
      </c>
      <c r="D39" s="257" t="s">
        <v>62</v>
      </c>
      <c r="E39" s="248" t="s">
        <v>56</v>
      </c>
      <c r="F39" s="249">
        <f>'MEM. CALCULO R02'!K105</f>
        <v>8.244</v>
      </c>
      <c r="G39" s="255">
        <v>456.42</v>
      </c>
      <c r="H39" s="245">
        <f t="shared" si="6"/>
        <v>3762.72648</v>
      </c>
      <c r="I39" s="278">
        <f t="shared" si="7"/>
        <v>592.387518</v>
      </c>
      <c r="J39" s="278">
        <f t="shared" si="8"/>
        <v>4883.642698392</v>
      </c>
    </row>
    <row r="40" spans="1:10" s="202" customFormat="1" ht="19.5" customHeight="1">
      <c r="A40" s="246" t="s">
        <v>89</v>
      </c>
      <c r="B40" s="253" t="s">
        <v>82</v>
      </c>
      <c r="C40" s="233" t="s">
        <v>8</v>
      </c>
      <c r="D40" s="247" t="s">
        <v>90</v>
      </c>
      <c r="E40" s="248" t="s">
        <v>56</v>
      </c>
      <c r="F40" s="249">
        <f>'MEM. CALCULO R02'!K110</f>
        <v>8.244</v>
      </c>
      <c r="G40" s="255">
        <v>98.28</v>
      </c>
      <c r="H40" s="245">
        <f t="shared" si="6"/>
        <v>810.22032</v>
      </c>
      <c r="I40" s="278">
        <f t="shared" si="7"/>
        <v>127.557612</v>
      </c>
      <c r="J40" s="278">
        <f t="shared" si="8"/>
        <v>1051.584953328</v>
      </c>
    </row>
    <row r="41" spans="1:10" s="202" customFormat="1" ht="19.5" customHeight="1">
      <c r="A41" s="246" t="s">
        <v>91</v>
      </c>
      <c r="B41" s="253" t="s">
        <v>67</v>
      </c>
      <c r="C41" s="233" t="s">
        <v>8</v>
      </c>
      <c r="D41" s="247" t="s">
        <v>92</v>
      </c>
      <c r="E41" s="248" t="s">
        <v>69</v>
      </c>
      <c r="F41" s="249">
        <f>'MEM. CALCULO R02'!K115</f>
        <v>347.98799999999994</v>
      </c>
      <c r="G41" s="255">
        <v>11.12</v>
      </c>
      <c r="H41" s="245">
        <f t="shared" si="6"/>
        <v>3869.6265599999992</v>
      </c>
      <c r="I41" s="278">
        <f t="shared" si="7"/>
        <v>14.432648</v>
      </c>
      <c r="J41" s="278">
        <f t="shared" si="8"/>
        <v>5022.3883122239995</v>
      </c>
    </row>
    <row r="42" spans="1:10" s="202" customFormat="1" ht="19.5" customHeight="1">
      <c r="A42" s="246" t="s">
        <v>93</v>
      </c>
      <c r="B42" s="256" t="s">
        <v>61</v>
      </c>
      <c r="C42" s="233" t="s">
        <v>8</v>
      </c>
      <c r="D42" s="257" t="s">
        <v>62</v>
      </c>
      <c r="E42" s="248" t="s">
        <v>56</v>
      </c>
      <c r="F42" s="249">
        <f>'MEM. CALCULO R02'!K118</f>
        <v>0.783</v>
      </c>
      <c r="G42" s="255">
        <v>456.42</v>
      </c>
      <c r="H42" s="245">
        <f t="shared" si="6"/>
        <v>357.37686</v>
      </c>
      <c r="I42" s="278">
        <f t="shared" si="7"/>
        <v>592.387518</v>
      </c>
      <c r="J42" s="278">
        <f t="shared" si="8"/>
        <v>463.83942659400003</v>
      </c>
    </row>
    <row r="43" spans="1:10" s="202" customFormat="1" ht="19.5" customHeight="1">
      <c r="A43" s="246" t="s">
        <v>94</v>
      </c>
      <c r="B43" s="256" t="s">
        <v>82</v>
      </c>
      <c r="C43" s="233" t="s">
        <v>8</v>
      </c>
      <c r="D43" s="257" t="s">
        <v>95</v>
      </c>
      <c r="E43" s="248" t="s">
        <v>56</v>
      </c>
      <c r="F43" s="249">
        <f>'MEM. CALCULO R02'!K121</f>
        <v>0.783</v>
      </c>
      <c r="G43" s="255">
        <v>98.28</v>
      </c>
      <c r="H43" s="245">
        <f t="shared" si="6"/>
        <v>76.95324000000001</v>
      </c>
      <c r="I43" s="278">
        <f t="shared" si="7"/>
        <v>127.557612</v>
      </c>
      <c r="J43" s="278">
        <f t="shared" si="8"/>
        <v>99.877610196</v>
      </c>
    </row>
    <row r="44" spans="1:10" s="202" customFormat="1" ht="16.5">
      <c r="A44" s="246" t="s">
        <v>96</v>
      </c>
      <c r="B44" s="256" t="s">
        <v>67</v>
      </c>
      <c r="C44" s="233" t="s">
        <v>8</v>
      </c>
      <c r="D44" s="257" t="s">
        <v>97</v>
      </c>
      <c r="E44" s="248" t="s">
        <v>69</v>
      </c>
      <c r="F44" s="249">
        <f>'MEM. CALCULO R02'!K124</f>
        <v>34.428599999999996</v>
      </c>
      <c r="G44" s="255">
        <v>11.12</v>
      </c>
      <c r="H44" s="245">
        <f t="shared" si="6"/>
        <v>382.8460319999999</v>
      </c>
      <c r="I44" s="278">
        <f t="shared" si="7"/>
        <v>14.432648</v>
      </c>
      <c r="J44" s="278">
        <f t="shared" si="8"/>
        <v>496.89586493279995</v>
      </c>
    </row>
    <row r="45" spans="1:10" s="202" customFormat="1" ht="19.5" customHeight="1">
      <c r="A45" s="246" t="s">
        <v>98</v>
      </c>
      <c r="B45" s="256" t="s">
        <v>61</v>
      </c>
      <c r="C45" s="233" t="s">
        <v>8</v>
      </c>
      <c r="D45" s="257" t="s">
        <v>62</v>
      </c>
      <c r="E45" s="248" t="s">
        <v>56</v>
      </c>
      <c r="F45" s="249">
        <f>'MEM. CALCULO R02'!K127</f>
        <v>0.43199999999999994</v>
      </c>
      <c r="G45" s="255">
        <v>456.42</v>
      </c>
      <c r="H45" s="245">
        <f t="shared" si="6"/>
        <v>197.17343999999997</v>
      </c>
      <c r="I45" s="278">
        <f t="shared" si="7"/>
        <v>592.387518</v>
      </c>
      <c r="J45" s="278">
        <f t="shared" si="8"/>
        <v>255.91140777599998</v>
      </c>
    </row>
    <row r="46" spans="1:10" s="202" customFormat="1" ht="19.5" customHeight="1">
      <c r="A46" s="246" t="s">
        <v>99</v>
      </c>
      <c r="B46" s="256" t="s">
        <v>82</v>
      </c>
      <c r="C46" s="233" t="s">
        <v>8</v>
      </c>
      <c r="D46" s="257" t="s">
        <v>100</v>
      </c>
      <c r="E46" s="248" t="s">
        <v>56</v>
      </c>
      <c r="F46" s="249">
        <f>'MEM. CALCULO R02'!K130</f>
        <v>0.43199999999999994</v>
      </c>
      <c r="G46" s="255">
        <v>98.28</v>
      </c>
      <c r="H46" s="245">
        <f t="shared" si="6"/>
        <v>42.456959999999995</v>
      </c>
      <c r="I46" s="278">
        <f t="shared" si="7"/>
        <v>127.557612</v>
      </c>
      <c r="J46" s="278">
        <f t="shared" si="8"/>
        <v>55.10488838399999</v>
      </c>
    </row>
    <row r="47" spans="1:10" s="202" customFormat="1" ht="36" customHeight="1">
      <c r="A47" s="246" t="s">
        <v>101</v>
      </c>
      <c r="B47" s="256" t="s">
        <v>67</v>
      </c>
      <c r="C47" s="233" t="s">
        <v>8</v>
      </c>
      <c r="D47" s="257" t="s">
        <v>102</v>
      </c>
      <c r="E47" s="248" t="s">
        <v>69</v>
      </c>
      <c r="F47" s="249">
        <f>'MEM. CALCULO R02'!K133</f>
        <v>47.385600000000004</v>
      </c>
      <c r="G47" s="255">
        <v>11.12</v>
      </c>
      <c r="H47" s="245">
        <f t="shared" si="6"/>
        <v>526.927872</v>
      </c>
      <c r="I47" s="278">
        <f t="shared" si="7"/>
        <v>14.432648</v>
      </c>
      <c r="J47" s="278">
        <f t="shared" si="8"/>
        <v>683.8996850688001</v>
      </c>
    </row>
    <row r="48" spans="1:10" s="202" customFormat="1" ht="16.5">
      <c r="A48" s="246" t="s">
        <v>103</v>
      </c>
      <c r="B48" s="256" t="s">
        <v>71</v>
      </c>
      <c r="C48" s="233" t="s">
        <v>8</v>
      </c>
      <c r="D48" s="257" t="s">
        <v>104</v>
      </c>
      <c r="E48" s="248" t="s">
        <v>69</v>
      </c>
      <c r="F48" s="249">
        <f>'MEM. CALCULO R02'!K136</f>
        <v>10.644480000000003</v>
      </c>
      <c r="G48" s="255">
        <v>12.48</v>
      </c>
      <c r="H48" s="245">
        <f t="shared" si="6"/>
        <v>132.84311040000006</v>
      </c>
      <c r="I48" s="278">
        <f t="shared" si="7"/>
        <v>16.197792</v>
      </c>
      <c r="J48" s="278">
        <f t="shared" si="8"/>
        <v>172.41707298816004</v>
      </c>
    </row>
    <row r="49" spans="1:10" s="202" customFormat="1" ht="19.5" customHeight="1">
      <c r="A49" s="246" t="s">
        <v>105</v>
      </c>
      <c r="B49" s="253" t="s">
        <v>106</v>
      </c>
      <c r="C49" s="233" t="s">
        <v>8</v>
      </c>
      <c r="D49" s="241" t="s">
        <v>107</v>
      </c>
      <c r="E49" s="248" t="s">
        <v>30</v>
      </c>
      <c r="F49" s="249">
        <f>'MEM. CALCULO R02'!K140</f>
        <v>33.12</v>
      </c>
      <c r="G49" s="255">
        <v>232.72</v>
      </c>
      <c r="H49" s="245">
        <f t="shared" si="6"/>
        <v>7707.6864</v>
      </c>
      <c r="I49" s="278">
        <f t="shared" si="7"/>
        <v>302.04728800000004</v>
      </c>
      <c r="J49" s="278">
        <f t="shared" si="8"/>
        <v>10003.80617856</v>
      </c>
    </row>
    <row r="50" spans="1:10" s="202" customFormat="1" ht="9.75" customHeight="1">
      <c r="A50" s="259"/>
      <c r="B50" s="253"/>
      <c r="C50" s="233"/>
      <c r="D50" s="241"/>
      <c r="E50" s="248"/>
      <c r="F50" s="249"/>
      <c r="G50" s="246"/>
      <c r="H50" s="246"/>
      <c r="I50" s="281"/>
      <c r="J50" s="281"/>
    </row>
    <row r="51" spans="1:10" s="202" customFormat="1" ht="19.5" customHeight="1">
      <c r="A51" s="226">
        <v>5</v>
      </c>
      <c r="B51" s="260" t="s">
        <v>108</v>
      </c>
      <c r="C51" s="260"/>
      <c r="D51" s="260"/>
      <c r="E51" s="230"/>
      <c r="F51" s="230"/>
      <c r="G51" s="230"/>
      <c r="H51" s="237">
        <f>SUM(H52:H61)</f>
        <v>57693.35722125</v>
      </c>
      <c r="I51" s="230"/>
      <c r="J51" s="280">
        <f>SUM(J52:J61)</f>
        <v>74880.20833746037</v>
      </c>
    </row>
    <row r="52" spans="1:10" s="202" customFormat="1" ht="40.5" customHeight="1">
      <c r="A52" s="246" t="s">
        <v>109</v>
      </c>
      <c r="B52" s="253" t="s">
        <v>110</v>
      </c>
      <c r="C52" s="233" t="s">
        <v>8</v>
      </c>
      <c r="D52" s="241" t="s">
        <v>111</v>
      </c>
      <c r="E52" s="248" t="s">
        <v>30</v>
      </c>
      <c r="F52" s="249">
        <f>'MEM. CALCULO R02'!K148</f>
        <v>280.44</v>
      </c>
      <c r="G52" s="255">
        <v>87.63</v>
      </c>
      <c r="H52" s="245">
        <f aca="true" t="shared" si="9" ref="H52:H61">G52*F52</f>
        <v>24574.957199999997</v>
      </c>
      <c r="I52" s="278">
        <f aca="true" t="shared" si="10" ref="I52:I61">G52*1.2979</f>
        <v>113.734977</v>
      </c>
      <c r="J52" s="278">
        <f aca="true" t="shared" si="11" ref="J52:J60">F52*I52</f>
        <v>31895.83694988</v>
      </c>
    </row>
    <row r="53" spans="1:10" s="202" customFormat="1" ht="19.5" customHeight="1">
      <c r="A53" s="246" t="s">
        <v>112</v>
      </c>
      <c r="B53" s="253" t="s">
        <v>110</v>
      </c>
      <c r="C53" s="233" t="s">
        <v>8</v>
      </c>
      <c r="D53" s="257" t="s">
        <v>113</v>
      </c>
      <c r="E53" s="258" t="s">
        <v>30</v>
      </c>
      <c r="F53" s="249">
        <f>'MEM. CALCULO R02'!K153</f>
        <v>102.72000000000001</v>
      </c>
      <c r="G53" s="255">
        <v>87.63</v>
      </c>
      <c r="H53" s="245">
        <f t="shared" si="9"/>
        <v>9001.3536</v>
      </c>
      <c r="I53" s="278">
        <f t="shared" si="10"/>
        <v>113.734977</v>
      </c>
      <c r="J53" s="278">
        <f t="shared" si="11"/>
        <v>11682.856837440002</v>
      </c>
    </row>
    <row r="54" spans="1:10" s="202" customFormat="1" ht="19.5" customHeight="1">
      <c r="A54" s="246" t="s">
        <v>114</v>
      </c>
      <c r="B54" s="256" t="s">
        <v>115</v>
      </c>
      <c r="C54" s="233" t="s">
        <v>8</v>
      </c>
      <c r="D54" s="257" t="s">
        <v>116</v>
      </c>
      <c r="E54" s="258" t="s">
        <v>56</v>
      </c>
      <c r="F54" s="249">
        <f>'MEM. CALCULO R02'!K161</f>
        <v>9.252825</v>
      </c>
      <c r="G54" s="255">
        <v>780.45</v>
      </c>
      <c r="H54" s="245">
        <f t="shared" si="9"/>
        <v>7221.36727125</v>
      </c>
      <c r="I54" s="278">
        <f t="shared" si="10"/>
        <v>1012.9460550000001</v>
      </c>
      <c r="J54" s="278">
        <f t="shared" si="11"/>
        <v>9372.612581355375</v>
      </c>
    </row>
    <row r="55" spans="1:10" s="202" customFormat="1" ht="33">
      <c r="A55" s="246" t="s">
        <v>117</v>
      </c>
      <c r="B55" s="246" t="s">
        <v>118</v>
      </c>
      <c r="C55" s="233" t="s">
        <v>8</v>
      </c>
      <c r="D55" s="261" t="s">
        <v>119</v>
      </c>
      <c r="E55" s="262" t="s">
        <v>30</v>
      </c>
      <c r="F55" s="249">
        <f>'MEM. CALCULO R02'!K169</f>
        <v>637.92</v>
      </c>
      <c r="G55" s="255">
        <v>18.05</v>
      </c>
      <c r="H55" s="245">
        <f t="shared" si="9"/>
        <v>11514.456</v>
      </c>
      <c r="I55" s="278">
        <f t="shared" si="10"/>
        <v>23.427095</v>
      </c>
      <c r="J55" s="278">
        <f t="shared" si="11"/>
        <v>14944.612442399999</v>
      </c>
    </row>
    <row r="56" spans="1:10" s="202" customFormat="1" ht="36.75" customHeight="1">
      <c r="A56" s="246" t="s">
        <v>120</v>
      </c>
      <c r="B56" s="253" t="s">
        <v>110</v>
      </c>
      <c r="C56" s="233" t="s">
        <v>8</v>
      </c>
      <c r="D56" s="247" t="s">
        <v>121</v>
      </c>
      <c r="E56" s="248" t="s">
        <v>30</v>
      </c>
      <c r="F56" s="249">
        <f>'MEM. CALCULO R02'!K172</f>
        <v>30.839999999999996</v>
      </c>
      <c r="G56" s="255">
        <v>87.63</v>
      </c>
      <c r="H56" s="245">
        <f t="shared" si="9"/>
        <v>2702.5091999999995</v>
      </c>
      <c r="I56" s="278">
        <f t="shared" si="10"/>
        <v>113.734977</v>
      </c>
      <c r="J56" s="278">
        <f t="shared" si="11"/>
        <v>3507.5866906799997</v>
      </c>
    </row>
    <row r="57" spans="1:10" s="202" customFormat="1" ht="19.5" customHeight="1">
      <c r="A57" s="246" t="s">
        <v>122</v>
      </c>
      <c r="B57" s="253" t="s">
        <v>110</v>
      </c>
      <c r="C57" s="233" t="s">
        <v>8</v>
      </c>
      <c r="D57" s="257" t="s">
        <v>123</v>
      </c>
      <c r="E57" s="258" t="s">
        <v>30</v>
      </c>
      <c r="F57" s="249">
        <f>'MEM. CALCULO R02'!K175</f>
        <v>10.280000000000001</v>
      </c>
      <c r="G57" s="255">
        <v>87.63</v>
      </c>
      <c r="H57" s="245">
        <f t="shared" si="9"/>
        <v>900.8364</v>
      </c>
      <c r="I57" s="278">
        <f t="shared" si="10"/>
        <v>113.734977</v>
      </c>
      <c r="J57" s="278">
        <f t="shared" si="11"/>
        <v>1169.1955635600002</v>
      </c>
    </row>
    <row r="58" spans="1:10" s="202" customFormat="1" ht="19.5" customHeight="1">
      <c r="A58" s="246" t="s">
        <v>124</v>
      </c>
      <c r="B58" s="253" t="s">
        <v>125</v>
      </c>
      <c r="C58" s="233" t="s">
        <v>8</v>
      </c>
      <c r="D58" s="247" t="s">
        <v>126</v>
      </c>
      <c r="E58" s="248" t="s">
        <v>30</v>
      </c>
      <c r="F58" s="249">
        <f>'MEM. CALCULO R02'!K179</f>
        <v>82.30499999999999</v>
      </c>
      <c r="G58" s="255">
        <v>6.32</v>
      </c>
      <c r="H58" s="245">
        <f t="shared" si="9"/>
        <v>520.1676</v>
      </c>
      <c r="I58" s="278">
        <f t="shared" si="10"/>
        <v>8.202728</v>
      </c>
      <c r="J58" s="278">
        <f t="shared" si="11"/>
        <v>675.12552804</v>
      </c>
    </row>
    <row r="59" spans="1:10" s="202" customFormat="1" ht="19.5" customHeight="1">
      <c r="A59" s="246" t="s">
        <v>127</v>
      </c>
      <c r="B59" s="253" t="s">
        <v>128</v>
      </c>
      <c r="C59" s="233" t="s">
        <v>8</v>
      </c>
      <c r="D59" s="247" t="s">
        <v>129</v>
      </c>
      <c r="E59" s="248" t="s">
        <v>30</v>
      </c>
      <c r="F59" s="249">
        <f>'MEM. CALCULO R02'!K183</f>
        <v>82.30499999999999</v>
      </c>
      <c r="G59" s="255">
        <v>11.39</v>
      </c>
      <c r="H59" s="245">
        <f t="shared" si="9"/>
        <v>937.45395</v>
      </c>
      <c r="I59" s="278">
        <f t="shared" si="10"/>
        <v>14.783081000000001</v>
      </c>
      <c r="J59" s="278">
        <f t="shared" si="11"/>
        <v>1216.721481705</v>
      </c>
    </row>
    <row r="60" spans="1:10" s="202" customFormat="1" ht="19.5" customHeight="1">
      <c r="A60" s="246" t="s">
        <v>130</v>
      </c>
      <c r="B60" s="263" t="s">
        <v>131</v>
      </c>
      <c r="C60" s="233" t="s">
        <v>8</v>
      </c>
      <c r="D60" s="263" t="s">
        <v>132</v>
      </c>
      <c r="E60" s="264" t="s">
        <v>41</v>
      </c>
      <c r="F60" s="249">
        <f>'MEM. CALCULO R02'!K186</f>
        <v>27.65</v>
      </c>
      <c r="G60" s="255">
        <v>10.14</v>
      </c>
      <c r="H60" s="245">
        <f t="shared" si="9"/>
        <v>280.371</v>
      </c>
      <c r="I60" s="278">
        <f t="shared" si="10"/>
        <v>13.160706000000001</v>
      </c>
      <c r="J60" s="278">
        <f t="shared" si="11"/>
        <v>363.8935209</v>
      </c>
    </row>
    <row r="61" spans="1:10" s="202" customFormat="1" ht="19.5" customHeight="1">
      <c r="A61" s="246" t="s">
        <v>133</v>
      </c>
      <c r="B61" s="265" t="s">
        <v>134</v>
      </c>
      <c r="C61" s="233" t="s">
        <v>8</v>
      </c>
      <c r="D61" s="265" t="s">
        <v>135</v>
      </c>
      <c r="E61" s="264" t="s">
        <v>41</v>
      </c>
      <c r="F61" s="249">
        <f>'MEM. CALCULO R02'!K189</f>
        <v>1.5</v>
      </c>
      <c r="G61" s="255">
        <v>26.59</v>
      </c>
      <c r="H61" s="245">
        <f t="shared" si="9"/>
        <v>39.885</v>
      </c>
      <c r="I61" s="278">
        <f t="shared" si="10"/>
        <v>34.511161</v>
      </c>
      <c r="J61" s="278">
        <f aca="true" t="shared" si="12" ref="J61:J77">I61*F61</f>
        <v>51.7667415</v>
      </c>
    </row>
    <row r="62" spans="1:10" s="202" customFormat="1" ht="9.75" customHeight="1">
      <c r="A62" s="246"/>
      <c r="B62" s="265"/>
      <c r="C62" s="233"/>
      <c r="D62" s="265"/>
      <c r="E62" s="264"/>
      <c r="F62" s="249"/>
      <c r="G62" s="255"/>
      <c r="H62" s="245"/>
      <c r="I62" s="278"/>
      <c r="J62" s="278"/>
    </row>
    <row r="63" spans="1:10" s="202" customFormat="1" ht="19.5" customHeight="1">
      <c r="A63" s="226">
        <v>6</v>
      </c>
      <c r="B63" s="260" t="s">
        <v>136</v>
      </c>
      <c r="C63" s="260"/>
      <c r="D63" s="260"/>
      <c r="E63" s="230"/>
      <c r="F63" s="230"/>
      <c r="G63" s="230"/>
      <c r="H63" s="237">
        <f>SUM(H64:H77)</f>
        <v>7056.27574884</v>
      </c>
      <c r="I63" s="230"/>
      <c r="J63" s="280">
        <f>SUM(J64:J77)</f>
        <v>9158.340294419437</v>
      </c>
    </row>
    <row r="64" spans="1:12" s="202" customFormat="1" ht="19.5" customHeight="1">
      <c r="A64" s="246" t="s">
        <v>137</v>
      </c>
      <c r="B64" s="266" t="s">
        <v>138</v>
      </c>
      <c r="C64" s="233" t="s">
        <v>8</v>
      </c>
      <c r="D64" s="265" t="s">
        <v>139</v>
      </c>
      <c r="E64" s="258" t="s">
        <v>56</v>
      </c>
      <c r="F64" s="249">
        <f>'MEM. CALCULO R02'!K193</f>
        <v>1.2</v>
      </c>
      <c r="G64" s="255">
        <v>29.3</v>
      </c>
      <c r="H64" s="245">
        <f aca="true" t="shared" si="13" ref="H64:H77">G64*F64</f>
        <v>35.16</v>
      </c>
      <c r="I64" s="278">
        <f aca="true" t="shared" si="14" ref="I64:I77">G64*1.2979</f>
        <v>38.028470000000006</v>
      </c>
      <c r="J64" s="278">
        <f t="shared" si="12"/>
        <v>45.634164000000006</v>
      </c>
      <c r="K64" s="282"/>
      <c r="L64" s="282"/>
    </row>
    <row r="65" spans="1:12" s="202" customFormat="1" ht="19.5" customHeight="1">
      <c r="A65" s="246" t="s">
        <v>140</v>
      </c>
      <c r="B65" s="283" t="s">
        <v>141</v>
      </c>
      <c r="C65" s="233" t="s">
        <v>8</v>
      </c>
      <c r="D65" s="265" t="s">
        <v>142</v>
      </c>
      <c r="E65" s="248" t="s">
        <v>41</v>
      </c>
      <c r="F65" s="249">
        <f>'MEM. CALCULO R02'!K196</f>
        <v>8</v>
      </c>
      <c r="G65" s="255">
        <v>69.08</v>
      </c>
      <c r="H65" s="245">
        <f t="shared" si="13"/>
        <v>552.64</v>
      </c>
      <c r="I65" s="278">
        <f t="shared" si="14"/>
        <v>89.65893200000001</v>
      </c>
      <c r="J65" s="278">
        <f t="shared" si="12"/>
        <v>717.2714560000001</v>
      </c>
      <c r="K65" s="282"/>
      <c r="L65" s="282"/>
    </row>
    <row r="66" spans="1:12" s="202" customFormat="1" ht="19.5" customHeight="1">
      <c r="A66" s="246" t="s">
        <v>143</v>
      </c>
      <c r="B66" s="284" t="s">
        <v>77</v>
      </c>
      <c r="C66" s="233" t="s">
        <v>8</v>
      </c>
      <c r="D66" s="265" t="s">
        <v>144</v>
      </c>
      <c r="E66" s="248" t="s">
        <v>30</v>
      </c>
      <c r="F66" s="249">
        <f>'MEM. CALCULO R02'!K199</f>
        <v>2.67</v>
      </c>
      <c r="G66" s="255">
        <v>91.06</v>
      </c>
      <c r="H66" s="245">
        <f t="shared" si="13"/>
        <v>243.1302</v>
      </c>
      <c r="I66" s="278">
        <f t="shared" si="14"/>
        <v>118.18677400000001</v>
      </c>
      <c r="J66" s="278">
        <f t="shared" si="12"/>
        <v>315.55868658</v>
      </c>
      <c r="K66" s="282"/>
      <c r="L66" s="282"/>
    </row>
    <row r="67" spans="1:12" s="202" customFormat="1" ht="19.5" customHeight="1">
      <c r="A67" s="246" t="s">
        <v>145</v>
      </c>
      <c r="B67" s="284" t="s">
        <v>67</v>
      </c>
      <c r="C67" s="233" t="s">
        <v>8</v>
      </c>
      <c r="D67" s="265" t="s">
        <v>146</v>
      </c>
      <c r="E67" s="264" t="s">
        <v>69</v>
      </c>
      <c r="F67" s="249">
        <f>'MEM. CALCULO R02'!K206</f>
        <v>177.83440000000002</v>
      </c>
      <c r="G67" s="255">
        <v>11.12</v>
      </c>
      <c r="H67" s="245">
        <f t="shared" si="13"/>
        <v>1977.518528</v>
      </c>
      <c r="I67" s="278">
        <f t="shared" si="14"/>
        <v>14.432648</v>
      </c>
      <c r="J67" s="278">
        <f t="shared" si="12"/>
        <v>2566.6212974912005</v>
      </c>
      <c r="K67" s="282"/>
      <c r="L67" s="282"/>
    </row>
    <row r="68" spans="1:12" s="202" customFormat="1" ht="19.5" customHeight="1">
      <c r="A68" s="246" t="s">
        <v>147</v>
      </c>
      <c r="B68" s="253" t="s">
        <v>71</v>
      </c>
      <c r="C68" s="233" t="s">
        <v>8</v>
      </c>
      <c r="D68" s="247" t="s">
        <v>148</v>
      </c>
      <c r="E68" s="248" t="s">
        <v>69</v>
      </c>
      <c r="F68" s="249">
        <f>'MEM. CALCULO R02'!K210</f>
        <v>22.43472</v>
      </c>
      <c r="G68" s="255">
        <v>12.48</v>
      </c>
      <c r="H68" s="245">
        <f t="shared" si="13"/>
        <v>279.9853056</v>
      </c>
      <c r="I68" s="278">
        <f t="shared" si="14"/>
        <v>16.197792</v>
      </c>
      <c r="J68" s="278">
        <f t="shared" si="12"/>
        <v>363.39292813824</v>
      </c>
      <c r="K68" s="282"/>
      <c r="L68" s="282"/>
    </row>
    <row r="69" spans="1:12" s="202" customFormat="1" ht="19.5" customHeight="1">
      <c r="A69" s="246" t="s">
        <v>149</v>
      </c>
      <c r="B69" s="285" t="s">
        <v>61</v>
      </c>
      <c r="C69" s="233" t="s">
        <v>8</v>
      </c>
      <c r="D69" s="265" t="s">
        <v>150</v>
      </c>
      <c r="E69" s="248" t="s">
        <v>56</v>
      </c>
      <c r="F69" s="249">
        <f>'MEM. CALCULO R02'!K213</f>
        <v>1</v>
      </c>
      <c r="G69" s="255">
        <v>456.42</v>
      </c>
      <c r="H69" s="245">
        <f t="shared" si="13"/>
        <v>456.42</v>
      </c>
      <c r="I69" s="278">
        <f t="shared" si="14"/>
        <v>592.387518</v>
      </c>
      <c r="J69" s="278">
        <f t="shared" si="12"/>
        <v>592.387518</v>
      </c>
      <c r="K69" s="282"/>
      <c r="L69" s="282"/>
    </row>
    <row r="70" spans="1:12" s="202" customFormat="1" ht="19.5" customHeight="1">
      <c r="A70" s="246" t="s">
        <v>151</v>
      </c>
      <c r="B70" s="285" t="s">
        <v>64</v>
      </c>
      <c r="C70" s="233" t="s">
        <v>8</v>
      </c>
      <c r="D70" s="265" t="s">
        <v>152</v>
      </c>
      <c r="E70" s="248" t="s">
        <v>56</v>
      </c>
      <c r="F70" s="249">
        <f>'MEM. CALCULO R02'!K216</f>
        <v>1</v>
      </c>
      <c r="G70" s="255">
        <v>142.28</v>
      </c>
      <c r="H70" s="245">
        <f t="shared" si="13"/>
        <v>142.28</v>
      </c>
      <c r="I70" s="278">
        <f t="shared" si="14"/>
        <v>184.665212</v>
      </c>
      <c r="J70" s="278">
        <f t="shared" si="12"/>
        <v>184.665212</v>
      </c>
      <c r="K70" s="282"/>
      <c r="L70" s="282"/>
    </row>
    <row r="71" spans="1:12" s="202" customFormat="1" ht="19.5" customHeight="1">
      <c r="A71" s="246" t="s">
        <v>153</v>
      </c>
      <c r="B71" s="284" t="s">
        <v>154</v>
      </c>
      <c r="C71" s="233" t="s">
        <v>8</v>
      </c>
      <c r="D71" s="265" t="s">
        <v>155</v>
      </c>
      <c r="E71" s="248" t="s">
        <v>30</v>
      </c>
      <c r="F71" s="249">
        <f>'MEM. CALCULO R02'!K219</f>
        <v>18.880000000000003</v>
      </c>
      <c r="G71" s="255">
        <v>126.48</v>
      </c>
      <c r="H71" s="245">
        <f t="shared" si="13"/>
        <v>2387.9424000000004</v>
      </c>
      <c r="I71" s="278">
        <f t="shared" si="14"/>
        <v>164.15839200000002</v>
      </c>
      <c r="J71" s="278">
        <f t="shared" si="12"/>
        <v>3099.310440960001</v>
      </c>
      <c r="K71" s="282"/>
      <c r="L71" s="282"/>
    </row>
    <row r="72" spans="1:12" s="202" customFormat="1" ht="19.5" customHeight="1">
      <c r="A72" s="246" t="s">
        <v>156</v>
      </c>
      <c r="B72" s="284" t="s">
        <v>157</v>
      </c>
      <c r="C72" s="233" t="s">
        <v>8</v>
      </c>
      <c r="D72" s="265" t="s">
        <v>158</v>
      </c>
      <c r="E72" s="248" t="s">
        <v>56</v>
      </c>
      <c r="F72" s="249">
        <f>'MEM. CALCULO R02'!K222</f>
        <v>1.335852</v>
      </c>
      <c r="G72" s="255">
        <v>409.59</v>
      </c>
      <c r="H72" s="245">
        <f t="shared" si="13"/>
        <v>547.15162068</v>
      </c>
      <c r="I72" s="278">
        <f t="shared" si="14"/>
        <v>531.606861</v>
      </c>
      <c r="J72" s="278">
        <f t="shared" si="12"/>
        <v>710.148088480572</v>
      </c>
      <c r="K72" s="282"/>
      <c r="L72" s="282"/>
    </row>
    <row r="73" spans="1:12" s="202" customFormat="1" ht="19.5" customHeight="1">
      <c r="A73" s="246" t="s">
        <v>159</v>
      </c>
      <c r="B73" s="284" t="s">
        <v>82</v>
      </c>
      <c r="C73" s="233" t="s">
        <v>8</v>
      </c>
      <c r="D73" s="265" t="s">
        <v>90</v>
      </c>
      <c r="E73" s="248" t="s">
        <v>56</v>
      </c>
      <c r="F73" s="249">
        <f>'MEM. CALCULO R02'!K225</f>
        <v>1.335852</v>
      </c>
      <c r="G73" s="255">
        <v>98.28</v>
      </c>
      <c r="H73" s="245">
        <f t="shared" si="13"/>
        <v>131.28753456</v>
      </c>
      <c r="I73" s="278">
        <f t="shared" si="14"/>
        <v>127.557612</v>
      </c>
      <c r="J73" s="278">
        <f t="shared" si="12"/>
        <v>170.39809110542402</v>
      </c>
      <c r="K73" s="282"/>
      <c r="L73" s="282"/>
    </row>
    <row r="74" spans="1:12" s="202" customFormat="1" ht="16.5">
      <c r="A74" s="246" t="s">
        <v>160</v>
      </c>
      <c r="B74" s="284" t="s">
        <v>161</v>
      </c>
      <c r="C74" s="233" t="s">
        <v>8</v>
      </c>
      <c r="D74" s="286" t="s">
        <v>162</v>
      </c>
      <c r="E74" s="248" t="s">
        <v>30</v>
      </c>
      <c r="F74" s="249">
        <f>'MEM. CALCULO R02'!K228</f>
        <v>3.2</v>
      </c>
      <c r="G74" s="255">
        <v>16.89</v>
      </c>
      <c r="H74" s="245">
        <f t="shared" si="13"/>
        <v>54.048</v>
      </c>
      <c r="I74" s="278">
        <f t="shared" si="14"/>
        <v>21.921531</v>
      </c>
      <c r="J74" s="278">
        <f t="shared" si="12"/>
        <v>70.1488992</v>
      </c>
      <c r="K74" s="282"/>
      <c r="L74" s="282"/>
    </row>
    <row r="75" spans="1:12" s="202" customFormat="1" ht="16.5">
      <c r="A75" s="246" t="s">
        <v>163</v>
      </c>
      <c r="B75" s="287" t="s">
        <v>164</v>
      </c>
      <c r="C75" s="233" t="s">
        <v>8</v>
      </c>
      <c r="D75" s="286" t="s">
        <v>165</v>
      </c>
      <c r="E75" s="248" t="s">
        <v>41</v>
      </c>
      <c r="F75" s="249">
        <f>'MEM. CALCULO R02'!K231</f>
        <v>3.2</v>
      </c>
      <c r="G75" s="255">
        <v>42.96</v>
      </c>
      <c r="H75" s="245">
        <f t="shared" si="13"/>
        <v>137.472</v>
      </c>
      <c r="I75" s="278">
        <f t="shared" si="14"/>
        <v>55.757784</v>
      </c>
      <c r="J75" s="278">
        <f t="shared" si="12"/>
        <v>178.42490880000003</v>
      </c>
      <c r="K75" s="282"/>
      <c r="L75" s="282"/>
    </row>
    <row r="76" spans="1:12" s="202" customFormat="1" ht="19.5" customHeight="1">
      <c r="A76" s="246" t="s">
        <v>166</v>
      </c>
      <c r="B76" s="284" t="s">
        <v>167</v>
      </c>
      <c r="C76" s="233" t="s">
        <v>8</v>
      </c>
      <c r="D76" s="265" t="s">
        <v>168</v>
      </c>
      <c r="E76" s="248" t="s">
        <v>56</v>
      </c>
      <c r="F76" s="249">
        <f>'MEM. CALCULO R02'!K234</f>
        <v>0.5120000000000001</v>
      </c>
      <c r="G76" s="255">
        <v>137.18</v>
      </c>
      <c r="H76" s="245">
        <f t="shared" si="13"/>
        <v>70.23616000000003</v>
      </c>
      <c r="I76" s="278">
        <f t="shared" si="14"/>
        <v>178.04592200000002</v>
      </c>
      <c r="J76" s="278">
        <f t="shared" si="12"/>
        <v>91.15951206400003</v>
      </c>
      <c r="K76" s="282"/>
      <c r="L76" s="282"/>
    </row>
    <row r="77" spans="1:12" s="202" customFormat="1" ht="19.5" customHeight="1">
      <c r="A77" s="246" t="s">
        <v>169</v>
      </c>
      <c r="B77" s="284" t="s">
        <v>170</v>
      </c>
      <c r="C77" s="233" t="s">
        <v>8</v>
      </c>
      <c r="D77" s="265" t="s">
        <v>171</v>
      </c>
      <c r="E77" s="264" t="s">
        <v>41</v>
      </c>
      <c r="F77" s="249">
        <f>'MEM. CALCULO R02'!K237</f>
        <v>1.2000000000000002</v>
      </c>
      <c r="G77" s="255">
        <v>34.17</v>
      </c>
      <c r="H77" s="245">
        <f t="shared" si="13"/>
        <v>41.004000000000005</v>
      </c>
      <c r="I77" s="278">
        <f t="shared" si="14"/>
        <v>44.349243</v>
      </c>
      <c r="J77" s="278">
        <f t="shared" si="12"/>
        <v>53.21909160000001</v>
      </c>
      <c r="K77" s="282"/>
      <c r="L77" s="282"/>
    </row>
    <row r="78" spans="1:10" s="202" customFormat="1" ht="9.75" customHeight="1">
      <c r="A78" s="259"/>
      <c r="B78" s="253"/>
      <c r="C78" s="233"/>
      <c r="D78" s="247"/>
      <c r="E78" s="248"/>
      <c r="F78" s="249"/>
      <c r="G78" s="246"/>
      <c r="H78" s="246"/>
      <c r="I78" s="281"/>
      <c r="J78" s="281"/>
    </row>
    <row r="79" spans="1:10" s="202" customFormat="1" ht="19.5" customHeight="1">
      <c r="A79" s="226">
        <v>7</v>
      </c>
      <c r="B79" s="260" t="s">
        <v>172</v>
      </c>
      <c r="C79" s="260"/>
      <c r="D79" s="260"/>
      <c r="E79" s="230"/>
      <c r="F79" s="230"/>
      <c r="G79" s="230"/>
      <c r="H79" s="237">
        <f>SUM(H80:H82)</f>
        <v>61482.349888</v>
      </c>
      <c r="I79" s="230"/>
      <c r="J79" s="280">
        <f>SUM(J80:J82)</f>
        <v>79797.9419196352</v>
      </c>
    </row>
    <row r="80" spans="1:10" s="202" customFormat="1" ht="31.5" customHeight="1">
      <c r="A80" s="246" t="s">
        <v>173</v>
      </c>
      <c r="B80" s="256" t="s">
        <v>174</v>
      </c>
      <c r="C80" s="233" t="s">
        <v>8</v>
      </c>
      <c r="D80" s="257" t="s">
        <v>175</v>
      </c>
      <c r="E80" s="258" t="s">
        <v>30</v>
      </c>
      <c r="F80" s="249">
        <f>'MEM. CALCULO R02'!K241</f>
        <v>338.40000000000003</v>
      </c>
      <c r="G80" s="255">
        <v>161.2</v>
      </c>
      <c r="H80" s="245">
        <f>G80*F80</f>
        <v>54550.08</v>
      </c>
      <c r="I80" s="278">
        <f>G80*1.2979</f>
        <v>209.22147999999999</v>
      </c>
      <c r="J80" s="278">
        <f>F80*I80</f>
        <v>70800.548832</v>
      </c>
    </row>
    <row r="81" spans="1:10" s="202" customFormat="1" ht="31.5" customHeight="1">
      <c r="A81" s="246" t="s">
        <v>176</v>
      </c>
      <c r="B81" s="253" t="s">
        <v>82</v>
      </c>
      <c r="C81" s="233" t="s">
        <v>8</v>
      </c>
      <c r="D81" s="257" t="s">
        <v>177</v>
      </c>
      <c r="E81" s="248" t="s">
        <v>56</v>
      </c>
      <c r="F81" s="249">
        <f>'MEM. CALCULO R02'!K244</f>
        <v>14.889600000000002</v>
      </c>
      <c r="G81" s="255">
        <v>98.28</v>
      </c>
      <c r="H81" s="245">
        <f>G81*F81</f>
        <v>1463.3498880000002</v>
      </c>
      <c r="I81" s="278">
        <f>G81*1.2979</f>
        <v>127.557612</v>
      </c>
      <c r="J81" s="278">
        <f>F81*I81</f>
        <v>1899.2818196352002</v>
      </c>
    </row>
    <row r="82" spans="1:10" s="202" customFormat="1" ht="19.5" customHeight="1">
      <c r="A82" s="246" t="s">
        <v>178</v>
      </c>
      <c r="B82" s="253" t="s">
        <v>106</v>
      </c>
      <c r="C82" s="233" t="s">
        <v>8</v>
      </c>
      <c r="D82" s="241" t="s">
        <v>107</v>
      </c>
      <c r="E82" s="248" t="s">
        <v>30</v>
      </c>
      <c r="F82" s="249">
        <f>'MEM. CALCULO R02'!K247</f>
        <v>23.5</v>
      </c>
      <c r="G82" s="255">
        <v>232.72</v>
      </c>
      <c r="H82" s="245">
        <f>G82*F82</f>
        <v>5468.92</v>
      </c>
      <c r="I82" s="278">
        <f>G82*1.2979</f>
        <v>302.04728800000004</v>
      </c>
      <c r="J82" s="278">
        <f>F82*I82</f>
        <v>7098.111268000001</v>
      </c>
    </row>
    <row r="83" spans="1:10" s="202" customFormat="1" ht="9.75" customHeight="1">
      <c r="A83" s="259"/>
      <c r="B83" s="253"/>
      <c r="C83" s="233"/>
      <c r="D83" s="241"/>
      <c r="E83" s="248"/>
      <c r="F83" s="246"/>
      <c r="G83" s="246"/>
      <c r="H83" s="246"/>
      <c r="I83" s="281"/>
      <c r="J83" s="281"/>
    </row>
    <row r="84" spans="1:10" s="202" customFormat="1" ht="19.5" customHeight="1">
      <c r="A84" s="226">
        <v>8</v>
      </c>
      <c r="B84" s="260" t="s">
        <v>179</v>
      </c>
      <c r="C84" s="260"/>
      <c r="D84" s="260"/>
      <c r="E84" s="230"/>
      <c r="F84" s="230"/>
      <c r="G84" s="230"/>
      <c r="H84" s="237">
        <f>SUM(H85:H88)</f>
        <v>15057.81</v>
      </c>
      <c r="I84" s="230"/>
      <c r="J84" s="280">
        <f>SUM(J85:J88)</f>
        <v>19543.531599</v>
      </c>
    </row>
    <row r="85" spans="1:10" s="202" customFormat="1" ht="19.5" customHeight="1">
      <c r="A85" s="246" t="s">
        <v>180</v>
      </c>
      <c r="B85" s="256" t="s">
        <v>61</v>
      </c>
      <c r="C85" s="233" t="s">
        <v>8</v>
      </c>
      <c r="D85" s="257" t="s">
        <v>62</v>
      </c>
      <c r="E85" s="248" t="s">
        <v>56</v>
      </c>
      <c r="F85" s="249">
        <f>'MEM. CALCULO R02'!K251</f>
        <v>2.5</v>
      </c>
      <c r="G85" s="255">
        <v>456.42</v>
      </c>
      <c r="H85" s="245">
        <f>G85*F85</f>
        <v>1141.05</v>
      </c>
      <c r="I85" s="278">
        <f>G85*1.2979</f>
        <v>592.387518</v>
      </c>
      <c r="J85" s="278">
        <f>F85*I85</f>
        <v>1480.968795</v>
      </c>
    </row>
    <row r="86" spans="1:10" s="202" customFormat="1" ht="19.5" customHeight="1">
      <c r="A86" s="246" t="s">
        <v>181</v>
      </c>
      <c r="B86" s="256" t="s">
        <v>82</v>
      </c>
      <c r="C86" s="233" t="s">
        <v>8</v>
      </c>
      <c r="D86" s="257" t="s">
        <v>182</v>
      </c>
      <c r="E86" s="248" t="s">
        <v>56</v>
      </c>
      <c r="F86" s="249">
        <f>'MEM. CALCULO R02'!K254</f>
        <v>2.5</v>
      </c>
      <c r="G86" s="255">
        <v>98.28</v>
      </c>
      <c r="H86" s="245">
        <f>G86*F86</f>
        <v>245.7</v>
      </c>
      <c r="I86" s="278">
        <f>G86*1.2979</f>
        <v>127.557612</v>
      </c>
      <c r="J86" s="278">
        <f>F86*I86</f>
        <v>318.89403000000004</v>
      </c>
    </row>
    <row r="87" spans="1:10" s="202" customFormat="1" ht="19.5" customHeight="1">
      <c r="A87" s="246" t="s">
        <v>183</v>
      </c>
      <c r="B87" s="253" t="s">
        <v>67</v>
      </c>
      <c r="C87" s="233" t="s">
        <v>8</v>
      </c>
      <c r="D87" s="247" t="s">
        <v>184</v>
      </c>
      <c r="E87" s="248" t="s">
        <v>69</v>
      </c>
      <c r="F87" s="249">
        <f>'MEM. CALCULO R02'!K259</f>
        <v>549.25</v>
      </c>
      <c r="G87" s="255">
        <v>11.12</v>
      </c>
      <c r="H87" s="245">
        <f>G87*F87</f>
        <v>6107.66</v>
      </c>
      <c r="I87" s="278">
        <f>G87*1.2979</f>
        <v>14.432648</v>
      </c>
      <c r="J87" s="278">
        <f>F87*I87</f>
        <v>7927.1319140000005</v>
      </c>
    </row>
    <row r="88" spans="1:10" s="202" customFormat="1" ht="19.5" customHeight="1">
      <c r="A88" s="246" t="s">
        <v>185</v>
      </c>
      <c r="B88" s="253" t="s">
        <v>106</v>
      </c>
      <c r="C88" s="233" t="s">
        <v>8</v>
      </c>
      <c r="D88" s="241" t="s">
        <v>107</v>
      </c>
      <c r="E88" s="248" t="s">
        <v>30</v>
      </c>
      <c r="F88" s="249">
        <f>'MEM. CALCULO R02'!K264</f>
        <v>32.5</v>
      </c>
      <c r="G88" s="255">
        <v>232.72</v>
      </c>
      <c r="H88" s="245">
        <f>G88*F88</f>
        <v>7563.4</v>
      </c>
      <c r="I88" s="278">
        <f>G88*1.2979</f>
        <v>302.04728800000004</v>
      </c>
      <c r="J88" s="278">
        <f>F88*I88</f>
        <v>9816.536860000002</v>
      </c>
    </row>
    <row r="89" spans="1:10" s="202" customFormat="1" ht="9.75" customHeight="1">
      <c r="A89" s="259"/>
      <c r="B89" s="253"/>
      <c r="C89" s="233"/>
      <c r="D89" s="241"/>
      <c r="E89" s="248"/>
      <c r="F89" s="249"/>
      <c r="G89" s="288"/>
      <c r="H89" s="246"/>
      <c r="I89" s="281"/>
      <c r="J89" s="281"/>
    </row>
    <row r="90" spans="1:10" s="202" customFormat="1" ht="19.5" customHeight="1">
      <c r="A90" s="226">
        <v>9</v>
      </c>
      <c r="B90" s="260" t="s">
        <v>186</v>
      </c>
      <c r="C90" s="260"/>
      <c r="D90" s="260"/>
      <c r="E90" s="230"/>
      <c r="F90" s="230"/>
      <c r="G90" s="230"/>
      <c r="H90" s="237">
        <f>SUM(H91:H94)</f>
        <v>2650.4679374999996</v>
      </c>
      <c r="I90" s="230"/>
      <c r="J90" s="280">
        <f>SUM(J91:J94)</f>
        <v>3440.0423360812506</v>
      </c>
    </row>
    <row r="91" spans="1:10" s="202" customFormat="1" ht="19.5" customHeight="1">
      <c r="A91" s="246" t="s">
        <v>187</v>
      </c>
      <c r="B91" s="256" t="s">
        <v>61</v>
      </c>
      <c r="C91" s="233" t="s">
        <v>8</v>
      </c>
      <c r="D91" s="257" t="s">
        <v>62</v>
      </c>
      <c r="E91" s="248" t="s">
        <v>56</v>
      </c>
      <c r="F91" s="249">
        <f>'MEM. CALCULO R02'!K269</f>
        <v>3.7125000000000004</v>
      </c>
      <c r="G91" s="255">
        <v>456.42</v>
      </c>
      <c r="H91" s="245">
        <f>G91*F91</f>
        <v>1694.45925</v>
      </c>
      <c r="I91" s="278">
        <f>G91*1.2979</f>
        <v>592.387518</v>
      </c>
      <c r="J91" s="278">
        <f>F91*I91</f>
        <v>2199.2386605750003</v>
      </c>
    </row>
    <row r="92" spans="1:10" s="202" customFormat="1" ht="19.5" customHeight="1">
      <c r="A92" s="246" t="s">
        <v>188</v>
      </c>
      <c r="B92" s="253" t="s">
        <v>64</v>
      </c>
      <c r="C92" s="233" t="s">
        <v>8</v>
      </c>
      <c r="D92" s="257" t="s">
        <v>152</v>
      </c>
      <c r="E92" s="248" t="s">
        <v>56</v>
      </c>
      <c r="F92" s="249">
        <f>'MEM. CALCULO R02'!K273</f>
        <v>3.7125000000000004</v>
      </c>
      <c r="G92" s="255">
        <v>142.28</v>
      </c>
      <c r="H92" s="245">
        <f>G92*F92</f>
        <v>528.2145</v>
      </c>
      <c r="I92" s="278">
        <f>G92*1.2979</f>
        <v>184.665212</v>
      </c>
      <c r="J92" s="278">
        <f>F92*I92</f>
        <v>685.56959955</v>
      </c>
    </row>
    <row r="93" spans="1:10" s="202" customFormat="1" ht="19.5" customHeight="1">
      <c r="A93" s="246" t="s">
        <v>189</v>
      </c>
      <c r="B93" s="253" t="s">
        <v>74</v>
      </c>
      <c r="C93" s="233" t="s">
        <v>8</v>
      </c>
      <c r="D93" s="247" t="s">
        <v>190</v>
      </c>
      <c r="E93" s="248" t="s">
        <v>56</v>
      </c>
      <c r="F93" s="249">
        <f>'MEM. CALCULO R02'!K277</f>
        <v>1.8562500000000002</v>
      </c>
      <c r="G93" s="255">
        <v>167.47</v>
      </c>
      <c r="H93" s="245">
        <f>G93*F93</f>
        <v>310.8661875</v>
      </c>
      <c r="I93" s="278">
        <f>G93*1.2979</f>
        <v>217.35931300000001</v>
      </c>
      <c r="J93" s="278">
        <f>F93*I93</f>
        <v>403.4732247562501</v>
      </c>
    </row>
    <row r="94" spans="1:10" s="202" customFormat="1" ht="19.5" customHeight="1">
      <c r="A94" s="246" t="s">
        <v>191</v>
      </c>
      <c r="B94" s="253" t="s">
        <v>58</v>
      </c>
      <c r="C94" s="233" t="s">
        <v>8</v>
      </c>
      <c r="D94" s="247" t="s">
        <v>192</v>
      </c>
      <c r="E94" s="248" t="s">
        <v>56</v>
      </c>
      <c r="F94" s="249">
        <f>'MEM. CALCULO R02'!K280</f>
        <v>28.8</v>
      </c>
      <c r="G94" s="255">
        <v>4.06</v>
      </c>
      <c r="H94" s="245">
        <f>G94*F94</f>
        <v>116.928</v>
      </c>
      <c r="I94" s="278">
        <f>G94*1.2979</f>
        <v>5.269474</v>
      </c>
      <c r="J94" s="278">
        <f>F94*I94</f>
        <v>151.7608512</v>
      </c>
    </row>
    <row r="95" spans="1:10" s="202" customFormat="1" ht="9.75" customHeight="1">
      <c r="A95" s="259"/>
      <c r="B95" s="253"/>
      <c r="C95" s="233"/>
      <c r="D95" s="247"/>
      <c r="E95" s="248"/>
      <c r="F95" s="249"/>
      <c r="G95" s="246"/>
      <c r="H95" s="246"/>
      <c r="I95" s="281"/>
      <c r="J95" s="281"/>
    </row>
    <row r="96" spans="1:10" s="202" customFormat="1" ht="19.5" customHeight="1">
      <c r="A96" s="226">
        <v>10</v>
      </c>
      <c r="B96" s="260" t="s">
        <v>193</v>
      </c>
      <c r="C96" s="260"/>
      <c r="D96" s="260"/>
      <c r="E96" s="230"/>
      <c r="F96" s="230"/>
      <c r="G96" s="230"/>
      <c r="H96" s="237">
        <f>H97</f>
        <v>1178.9604</v>
      </c>
      <c r="I96" s="230"/>
      <c r="J96" s="280">
        <f>J97</f>
        <v>1530.1727031599999</v>
      </c>
    </row>
    <row r="97" spans="1:10" s="202" customFormat="1" ht="19.5" customHeight="1">
      <c r="A97" s="246" t="s">
        <v>194</v>
      </c>
      <c r="B97" s="253" t="s">
        <v>195</v>
      </c>
      <c r="C97" s="233" t="s">
        <v>8</v>
      </c>
      <c r="D97" s="247" t="s">
        <v>196</v>
      </c>
      <c r="E97" s="248" t="s">
        <v>56</v>
      </c>
      <c r="F97" s="249">
        <f>'MEM. CALCULO R02'!K285</f>
        <v>186.84</v>
      </c>
      <c r="G97" s="255">
        <v>6.31</v>
      </c>
      <c r="H97" s="245">
        <f>G97*F97</f>
        <v>1178.9604</v>
      </c>
      <c r="I97" s="278">
        <f>G97*1.2979</f>
        <v>8.189748999999999</v>
      </c>
      <c r="J97" s="278">
        <f>F97*I97</f>
        <v>1530.1727031599999</v>
      </c>
    </row>
    <row r="98" spans="1:10" s="202" customFormat="1" ht="9.75" customHeight="1">
      <c r="A98" s="259"/>
      <c r="B98" s="253"/>
      <c r="C98" s="233"/>
      <c r="D98" s="247"/>
      <c r="E98" s="248"/>
      <c r="F98" s="249"/>
      <c r="G98" s="246"/>
      <c r="H98" s="246"/>
      <c r="I98" s="281"/>
      <c r="J98" s="281"/>
    </row>
    <row r="99" spans="1:10" s="202" customFormat="1" ht="19.5" customHeight="1">
      <c r="A99" s="226">
        <v>11</v>
      </c>
      <c r="B99" s="260" t="s">
        <v>197</v>
      </c>
      <c r="C99" s="260"/>
      <c r="D99" s="260"/>
      <c r="E99" s="230"/>
      <c r="F99" s="230"/>
      <c r="G99" s="230"/>
      <c r="H99" s="237">
        <f>H100</f>
        <v>2318.4</v>
      </c>
      <c r="I99" s="230"/>
      <c r="J99" s="280">
        <f>J100</f>
        <v>3009.05136</v>
      </c>
    </row>
    <row r="100" spans="1:10" s="202" customFormat="1" ht="19.5" customHeight="1">
      <c r="A100" s="246" t="s">
        <v>198</v>
      </c>
      <c r="B100" s="253" t="s">
        <v>199</v>
      </c>
      <c r="C100" s="233" t="s">
        <v>8</v>
      </c>
      <c r="D100" s="247" t="s">
        <v>200</v>
      </c>
      <c r="E100" s="248" t="s">
        <v>30</v>
      </c>
      <c r="F100" s="249">
        <f>'MEM. CALCULO R02'!K289</f>
        <v>165.6</v>
      </c>
      <c r="G100" s="255">
        <v>14</v>
      </c>
      <c r="H100" s="245">
        <f>G100*F100</f>
        <v>2318.4</v>
      </c>
      <c r="I100" s="278">
        <f>G100*1.2979</f>
        <v>18.1706</v>
      </c>
      <c r="J100" s="278">
        <f>F100*I100</f>
        <v>3009.05136</v>
      </c>
    </row>
    <row r="101" spans="1:10" s="202" customFormat="1" ht="9.75" customHeight="1">
      <c r="A101" s="259"/>
      <c r="B101" s="253"/>
      <c r="C101" s="233"/>
      <c r="D101" s="247"/>
      <c r="E101" s="248"/>
      <c r="F101" s="249"/>
      <c r="G101" s="246"/>
      <c r="H101" s="246"/>
      <c r="I101" s="281"/>
      <c r="J101" s="281"/>
    </row>
    <row r="102" spans="1:10" s="202" customFormat="1" ht="16.5">
      <c r="A102" s="226">
        <v>12</v>
      </c>
      <c r="B102" s="260" t="s">
        <v>201</v>
      </c>
      <c r="C102" s="260"/>
      <c r="D102" s="260"/>
      <c r="E102" s="230"/>
      <c r="F102" s="230"/>
      <c r="G102" s="230"/>
      <c r="H102" s="237">
        <f>H103</f>
        <v>1259.0256</v>
      </c>
      <c r="I102" s="230"/>
      <c r="J102" s="280">
        <f>J103:J103</f>
        <v>1634.08932624</v>
      </c>
    </row>
    <row r="103" spans="1:10" s="202" customFormat="1" ht="16.5">
      <c r="A103" s="289" t="s">
        <v>202</v>
      </c>
      <c r="B103" s="263" t="s">
        <v>203</v>
      </c>
      <c r="C103" s="233" t="s">
        <v>8</v>
      </c>
      <c r="D103" s="263" t="s">
        <v>204</v>
      </c>
      <c r="E103" s="248" t="s">
        <v>30</v>
      </c>
      <c r="F103" s="290">
        <f>'MEM. CALCULO R02'!K294</f>
        <v>44.519999999999996</v>
      </c>
      <c r="G103" s="281">
        <v>28.28</v>
      </c>
      <c r="H103" s="245">
        <f>G103*F103</f>
        <v>1259.0256</v>
      </c>
      <c r="I103" s="278">
        <f>G103*1.2979</f>
        <v>36.704612000000004</v>
      </c>
      <c r="J103" s="278">
        <f>F103*I103</f>
        <v>1634.08932624</v>
      </c>
    </row>
    <row r="104" spans="1:10" s="202" customFormat="1" ht="9.75" customHeight="1">
      <c r="A104" s="259"/>
      <c r="B104" s="253"/>
      <c r="C104" s="233"/>
      <c r="D104" s="247"/>
      <c r="E104" s="248"/>
      <c r="F104" s="249"/>
      <c r="G104" s="246"/>
      <c r="H104" s="246"/>
      <c r="I104" s="281"/>
      <c r="J104" s="281"/>
    </row>
    <row r="105" spans="1:10" s="202" customFormat="1" ht="19.5" customHeight="1">
      <c r="A105" s="226">
        <v>13</v>
      </c>
      <c r="B105" s="260" t="s">
        <v>205</v>
      </c>
      <c r="C105" s="260"/>
      <c r="D105" s="260"/>
      <c r="E105" s="230"/>
      <c r="F105" s="230"/>
      <c r="G105" s="230"/>
      <c r="H105" s="237">
        <f>H106</f>
        <v>2295.864</v>
      </c>
      <c r="I105" s="230"/>
      <c r="J105" s="280">
        <f>J106</f>
        <v>2979.8018856000003</v>
      </c>
    </row>
    <row r="106" spans="1:10" s="202" customFormat="1" ht="19.5" customHeight="1">
      <c r="A106" s="246" t="s">
        <v>206</v>
      </c>
      <c r="B106" s="246" t="s">
        <v>207</v>
      </c>
      <c r="C106" s="246" t="s">
        <v>8</v>
      </c>
      <c r="D106" s="291" t="s">
        <v>208</v>
      </c>
      <c r="E106" s="292" t="s">
        <v>30</v>
      </c>
      <c r="F106" s="293">
        <f>'MEM. CALCULO R02'!K298</f>
        <v>194.4</v>
      </c>
      <c r="G106" s="294">
        <v>11.81</v>
      </c>
      <c r="H106" s="295">
        <f>G106*F106</f>
        <v>2295.864</v>
      </c>
      <c r="I106" s="302">
        <f>G106*1.2979</f>
        <v>15.328199000000001</v>
      </c>
      <c r="J106" s="302">
        <f>F106*I106</f>
        <v>2979.8018856000003</v>
      </c>
    </row>
    <row r="107" spans="2:10" ht="16.5">
      <c r="B107" s="296"/>
      <c r="C107" s="296"/>
      <c r="D107" s="296"/>
      <c r="E107" s="297" t="s">
        <v>209</v>
      </c>
      <c r="F107" s="298"/>
      <c r="G107" s="298"/>
      <c r="H107" s="298"/>
      <c r="I107" s="298"/>
      <c r="J107" s="303">
        <f>H13+H15+H23+H34+H51+H63+H79+H84+H90+H96+H99+H102+H105</f>
        <v>224027.11256999001</v>
      </c>
    </row>
    <row r="108" spans="2:10" ht="17.25">
      <c r="B108" s="296"/>
      <c r="C108" s="296"/>
      <c r="D108" s="296"/>
      <c r="E108" s="299" t="s">
        <v>210</v>
      </c>
      <c r="F108" s="300"/>
      <c r="G108" s="300"/>
      <c r="H108" s="300"/>
      <c r="I108" s="304"/>
      <c r="J108" s="305">
        <f>J13+J15+J23+J34+J51+J63+J79+J84+J90+J96+J99+J102+J105</f>
        <v>287590.43850059004</v>
      </c>
    </row>
    <row r="109" spans="2:10" ht="16.5">
      <c r="B109" s="296"/>
      <c r="C109" s="296"/>
      <c r="D109" s="296"/>
      <c r="E109" s="296"/>
      <c r="F109" s="296"/>
      <c r="G109" s="296"/>
      <c r="H109" s="296"/>
      <c r="I109" s="296"/>
      <c r="J109" s="296"/>
    </row>
    <row r="110" spans="2:10" ht="16.5">
      <c r="B110" s="296"/>
      <c r="C110" s="296"/>
      <c r="D110" s="296"/>
      <c r="E110" s="296"/>
      <c r="F110" s="296"/>
      <c r="G110" s="296"/>
      <c r="H110" s="296"/>
      <c r="I110" s="296"/>
      <c r="J110" s="296"/>
    </row>
    <row r="111" spans="1:11" ht="18">
      <c r="A111" s="301" t="s">
        <v>211</v>
      </c>
      <c r="B111" s="301"/>
      <c r="C111" s="301"/>
      <c r="D111" s="301"/>
      <c r="E111" s="301"/>
      <c r="F111" s="301"/>
      <c r="G111" s="301"/>
      <c r="H111" s="301"/>
      <c r="I111" s="301"/>
      <c r="J111" s="301"/>
      <c r="K111" s="301"/>
    </row>
    <row r="112" spans="2:11" ht="12.75">
      <c r="B112" s="77"/>
      <c r="C112" s="77"/>
      <c r="D112" s="77"/>
      <c r="E112" s="77"/>
      <c r="F112" s="77"/>
      <c r="G112" s="77"/>
      <c r="H112" s="77"/>
      <c r="I112" s="77"/>
      <c r="J112" s="77"/>
      <c r="K112" s="88"/>
    </row>
  </sheetData>
  <sheetProtection/>
  <mergeCells count="23">
    <mergeCell ref="A1:J1"/>
    <mergeCell ref="A2:J2"/>
    <mergeCell ref="A3:J3"/>
    <mergeCell ref="A4:J4"/>
    <mergeCell ref="A6:D6"/>
    <mergeCell ref="I6:J6"/>
    <mergeCell ref="A7:D7"/>
    <mergeCell ref="B13:D13"/>
    <mergeCell ref="B15:D15"/>
    <mergeCell ref="B23:D23"/>
    <mergeCell ref="B34:D34"/>
    <mergeCell ref="B51:D51"/>
    <mergeCell ref="B63:D63"/>
    <mergeCell ref="B79:D79"/>
    <mergeCell ref="B84:D84"/>
    <mergeCell ref="B90:D90"/>
    <mergeCell ref="B96:D96"/>
    <mergeCell ref="B99:D99"/>
    <mergeCell ref="B102:D102"/>
    <mergeCell ref="B105:D105"/>
    <mergeCell ref="E107:I107"/>
    <mergeCell ref="E108:I108"/>
    <mergeCell ref="A111:K111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 scale="5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11"/>
  <sheetViews>
    <sheetView tabSelected="1" zoomScale="85" zoomScaleNormal="85" workbookViewId="0" topLeftCell="A1">
      <selection activeCell="K298" sqref="A7:K298"/>
    </sheetView>
  </sheetViews>
  <sheetFormatPr defaultColWidth="9.140625" defaultRowHeight="12.75"/>
  <cols>
    <col min="3" max="3" width="13.00390625" style="0" customWidth="1"/>
    <col min="4" max="4" width="113.00390625" style="0" customWidth="1"/>
    <col min="5" max="5" width="9.421875" style="0" customWidth="1"/>
    <col min="6" max="6" width="14.57421875" style="0" customWidth="1"/>
    <col min="7" max="7" width="8.7109375" style="0" customWidth="1"/>
    <col min="8" max="8" width="9.8515625" style="0" customWidth="1"/>
    <col min="9" max="9" width="7.7109375" style="0" customWidth="1"/>
    <col min="10" max="10" width="8.57421875" style="0" customWidth="1"/>
    <col min="11" max="11" width="9.140625" style="0" customWidth="1"/>
    <col min="12" max="16384" width="9.140625" style="91" customWidth="1"/>
  </cols>
  <sheetData>
    <row r="2" ht="94.5" customHeight="1"/>
    <row r="3" spans="1:11" ht="15.75">
      <c r="A3" s="92" t="s">
        <v>212</v>
      </c>
      <c r="B3" s="93"/>
      <c r="C3" s="93"/>
      <c r="D3" s="93"/>
      <c r="E3" s="93"/>
      <c r="F3" s="93"/>
      <c r="G3" s="93"/>
      <c r="H3" s="93"/>
      <c r="I3" s="93"/>
      <c r="J3" s="93"/>
      <c r="K3" s="141"/>
    </row>
    <row r="4" spans="1:11" ht="15.7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5.75">
      <c r="A5" s="96" t="s">
        <v>213</v>
      </c>
      <c r="B5" s="97"/>
      <c r="C5" s="97"/>
      <c r="D5" s="97"/>
      <c r="E5" s="97"/>
      <c r="F5" s="97"/>
      <c r="G5" s="97"/>
      <c r="H5" s="97"/>
      <c r="I5" s="97"/>
      <c r="J5" s="97"/>
      <c r="K5" s="142"/>
    </row>
    <row r="6" spans="1:11" ht="1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5.75">
      <c r="A7" s="98">
        <v>1</v>
      </c>
      <c r="B7" s="99"/>
      <c r="C7" s="99"/>
      <c r="D7" s="100" t="str">
        <f>'PO 02'!B13</f>
        <v>ADMINISTRAÇÃO LOCAL</v>
      </c>
      <c r="E7" s="98"/>
      <c r="F7" s="98"/>
      <c r="G7" s="98"/>
      <c r="H7" s="98"/>
      <c r="I7" s="98"/>
      <c r="J7" s="98"/>
      <c r="K7" s="98"/>
    </row>
    <row r="8" spans="1:11" s="89" customFormat="1" ht="15.75">
      <c r="A8" s="101" t="s">
        <v>21</v>
      </c>
      <c r="B8" s="101" t="s">
        <v>4</v>
      </c>
      <c r="C8" s="102">
        <v>90778</v>
      </c>
      <c r="D8" s="103" t="s">
        <v>214</v>
      </c>
      <c r="E8" s="104" t="s">
        <v>215</v>
      </c>
      <c r="F8" s="104" t="s">
        <v>15</v>
      </c>
      <c r="G8" s="104" t="s">
        <v>216</v>
      </c>
      <c r="H8" s="104" t="s">
        <v>22</v>
      </c>
      <c r="I8" s="104" t="s">
        <v>217</v>
      </c>
      <c r="J8" s="104" t="s">
        <v>218</v>
      </c>
      <c r="K8" s="104" t="s">
        <v>219</v>
      </c>
    </row>
    <row r="9" spans="1:11" ht="15.75">
      <c r="A9" s="105"/>
      <c r="B9" s="105"/>
      <c r="C9" s="105"/>
      <c r="D9" s="106" t="s">
        <v>220</v>
      </c>
      <c r="E9" s="107" t="s">
        <v>221</v>
      </c>
      <c r="F9" s="108">
        <v>24</v>
      </c>
      <c r="G9" s="109"/>
      <c r="H9" s="109"/>
      <c r="I9" s="109"/>
      <c r="J9" s="108">
        <v>6</v>
      </c>
      <c r="K9" s="128">
        <v>24</v>
      </c>
    </row>
    <row r="10" spans="1:11" ht="15.75">
      <c r="A10" s="107"/>
      <c r="B10" s="107"/>
      <c r="C10" s="110"/>
      <c r="D10" s="111"/>
      <c r="E10" s="107"/>
      <c r="F10" s="108"/>
      <c r="G10" s="109"/>
      <c r="H10" s="109"/>
      <c r="I10" s="109"/>
      <c r="J10" s="109"/>
      <c r="K10" s="143">
        <f>SUM(K9)</f>
        <v>24</v>
      </c>
    </row>
    <row r="11" spans="1:11" s="89" customFormat="1" ht="15.75">
      <c r="A11" s="101" t="s">
        <v>222</v>
      </c>
      <c r="B11" s="101" t="s">
        <v>4</v>
      </c>
      <c r="C11" s="102">
        <v>90776</v>
      </c>
      <c r="D11" s="103" t="s">
        <v>223</v>
      </c>
      <c r="E11" s="104" t="s">
        <v>215</v>
      </c>
      <c r="F11" s="104" t="s">
        <v>15</v>
      </c>
      <c r="G11" s="104" t="s">
        <v>216</v>
      </c>
      <c r="H11" s="104" t="s">
        <v>22</v>
      </c>
      <c r="I11" s="104" t="s">
        <v>217</v>
      </c>
      <c r="J11" s="104" t="s">
        <v>218</v>
      </c>
      <c r="K11" s="104" t="s">
        <v>219</v>
      </c>
    </row>
    <row r="12" spans="1:11" ht="15.75">
      <c r="A12" s="107"/>
      <c r="B12" s="107"/>
      <c r="C12" s="110"/>
      <c r="D12" s="106" t="s">
        <v>224</v>
      </c>
      <c r="E12" s="107" t="s">
        <v>221</v>
      </c>
      <c r="F12" s="108">
        <v>240</v>
      </c>
      <c r="G12" s="109"/>
      <c r="H12" s="109"/>
      <c r="I12" s="109"/>
      <c r="J12" s="108">
        <v>6</v>
      </c>
      <c r="K12" s="144">
        <v>240</v>
      </c>
    </row>
    <row r="13" spans="1:11" ht="15.75">
      <c r="A13" s="107"/>
      <c r="B13" s="107"/>
      <c r="C13" s="110"/>
      <c r="D13" s="111"/>
      <c r="E13" s="107"/>
      <c r="F13" s="108"/>
      <c r="G13" s="109"/>
      <c r="H13" s="109"/>
      <c r="I13" s="109"/>
      <c r="J13" s="109"/>
      <c r="K13" s="143">
        <f>SUM(K12)</f>
        <v>240</v>
      </c>
    </row>
    <row r="14" spans="1:11" ht="15.75">
      <c r="A14" s="98">
        <v>2</v>
      </c>
      <c r="B14" s="99"/>
      <c r="C14" s="99"/>
      <c r="D14" s="100" t="str">
        <f>'PO 02'!B15</f>
        <v>SERVIÇOS PRELIMINARES</v>
      </c>
      <c r="E14" s="98"/>
      <c r="F14" s="112"/>
      <c r="G14" s="112"/>
      <c r="H14" s="112"/>
      <c r="I14" s="112"/>
      <c r="J14" s="112"/>
      <c r="K14" s="98"/>
    </row>
    <row r="15" spans="1:11" s="89" customFormat="1" ht="15.75">
      <c r="A15" s="113" t="s">
        <v>27</v>
      </c>
      <c r="B15" s="114" t="s">
        <v>8</v>
      </c>
      <c r="C15" s="102" t="s">
        <v>28</v>
      </c>
      <c r="D15" s="115" t="s">
        <v>29</v>
      </c>
      <c r="E15" s="116" t="s">
        <v>225</v>
      </c>
      <c r="F15" s="117" t="s">
        <v>15</v>
      </c>
      <c r="G15" s="117" t="s">
        <v>216</v>
      </c>
      <c r="H15" s="117" t="s">
        <v>22</v>
      </c>
      <c r="I15" s="117" t="s">
        <v>217</v>
      </c>
      <c r="J15" s="117" t="s">
        <v>218</v>
      </c>
      <c r="K15" s="145" t="s">
        <v>219</v>
      </c>
    </row>
    <row r="16" spans="1:11" ht="15.75">
      <c r="A16" s="118"/>
      <c r="B16" s="119"/>
      <c r="C16" s="120"/>
      <c r="D16" s="121" t="s">
        <v>226</v>
      </c>
      <c r="E16" s="122"/>
      <c r="F16" s="108"/>
      <c r="G16" s="108">
        <v>13.5</v>
      </c>
      <c r="H16" s="108">
        <v>14.4</v>
      </c>
      <c r="I16" s="108"/>
      <c r="J16" s="108"/>
      <c r="K16" s="128">
        <f>G16*H16</f>
        <v>194.4</v>
      </c>
    </row>
    <row r="17" spans="1:11" ht="15.75">
      <c r="A17" s="118"/>
      <c r="B17" s="119"/>
      <c r="C17" s="120"/>
      <c r="D17" s="123"/>
      <c r="E17" s="124"/>
      <c r="F17" s="109"/>
      <c r="G17" s="109"/>
      <c r="H17" s="109"/>
      <c r="I17" s="109"/>
      <c r="J17" s="109"/>
      <c r="K17" s="143">
        <f>SUM(K16)</f>
        <v>194.4</v>
      </c>
    </row>
    <row r="18" spans="1:11" s="89" customFormat="1" ht="15.75">
      <c r="A18" s="113" t="s">
        <v>31</v>
      </c>
      <c r="B18" s="101" t="s">
        <v>8</v>
      </c>
      <c r="C18" s="101" t="s">
        <v>227</v>
      </c>
      <c r="D18" s="125" t="s">
        <v>228</v>
      </c>
      <c r="E18" s="116" t="s">
        <v>225</v>
      </c>
      <c r="F18" s="117" t="s">
        <v>15</v>
      </c>
      <c r="G18" s="117" t="s">
        <v>216</v>
      </c>
      <c r="H18" s="117" t="s">
        <v>22</v>
      </c>
      <c r="I18" s="117" t="s">
        <v>217</v>
      </c>
      <c r="J18" s="117" t="s">
        <v>218</v>
      </c>
      <c r="K18" s="145" t="s">
        <v>219</v>
      </c>
    </row>
    <row r="19" spans="1:11" ht="15">
      <c r="A19" s="105"/>
      <c r="B19" s="126"/>
      <c r="C19" s="126"/>
      <c r="D19" s="127" t="s">
        <v>229</v>
      </c>
      <c r="E19" s="126"/>
      <c r="F19" s="108"/>
      <c r="G19" s="128">
        <v>1</v>
      </c>
      <c r="H19" s="128">
        <v>2.5</v>
      </c>
      <c r="I19" s="128"/>
      <c r="J19" s="128"/>
      <c r="K19" s="128">
        <f>G19*H19</f>
        <v>2.5</v>
      </c>
    </row>
    <row r="20" spans="1:11" ht="15.75">
      <c r="A20" s="105"/>
      <c r="B20" s="126"/>
      <c r="C20" s="126"/>
      <c r="D20" s="127"/>
      <c r="E20" s="126"/>
      <c r="F20" s="128"/>
      <c r="G20" s="128"/>
      <c r="H20" s="128"/>
      <c r="I20" s="128"/>
      <c r="J20" s="128"/>
      <c r="K20" s="146">
        <f>K19</f>
        <v>2.5</v>
      </c>
    </row>
    <row r="21" spans="1:11" s="89" customFormat="1" ht="15.75">
      <c r="A21" s="113" t="s">
        <v>34</v>
      </c>
      <c r="B21" s="113" t="s">
        <v>8</v>
      </c>
      <c r="C21" s="102" t="s">
        <v>35</v>
      </c>
      <c r="D21" s="115" t="s">
        <v>230</v>
      </c>
      <c r="E21" s="116" t="s">
        <v>37</v>
      </c>
      <c r="F21" s="117" t="s">
        <v>15</v>
      </c>
      <c r="G21" s="117" t="s">
        <v>216</v>
      </c>
      <c r="H21" s="117" t="s">
        <v>22</v>
      </c>
      <c r="I21" s="117" t="s">
        <v>217</v>
      </c>
      <c r="J21" s="117" t="s">
        <v>218</v>
      </c>
      <c r="K21" s="145" t="s">
        <v>219</v>
      </c>
    </row>
    <row r="22" spans="1:11" ht="15.75">
      <c r="A22" s="118"/>
      <c r="B22" s="119"/>
      <c r="C22" s="120"/>
      <c r="D22" s="121" t="s">
        <v>231</v>
      </c>
      <c r="E22" s="124"/>
      <c r="F22" s="109"/>
      <c r="G22" s="109"/>
      <c r="H22" s="109"/>
      <c r="I22" s="108">
        <v>3</v>
      </c>
      <c r="J22" s="108">
        <v>6</v>
      </c>
      <c r="K22" s="128">
        <f>I22*J22</f>
        <v>18</v>
      </c>
    </row>
    <row r="23" spans="1:11" ht="15.75">
      <c r="A23" s="118"/>
      <c r="B23" s="119"/>
      <c r="C23" s="120"/>
      <c r="D23" s="123"/>
      <c r="E23" s="124"/>
      <c r="F23" s="109"/>
      <c r="G23" s="109"/>
      <c r="H23" s="109"/>
      <c r="I23" s="109"/>
      <c r="J23" s="109"/>
      <c r="K23" s="143">
        <f>SUM(K22)</f>
        <v>18</v>
      </c>
    </row>
    <row r="24" spans="1:11" s="89" customFormat="1" ht="15.75">
      <c r="A24" s="113" t="s">
        <v>38</v>
      </c>
      <c r="B24" s="113" t="s">
        <v>8</v>
      </c>
      <c r="C24" s="102" t="s">
        <v>39</v>
      </c>
      <c r="D24" s="115" t="s">
        <v>232</v>
      </c>
      <c r="E24" s="116" t="s">
        <v>41</v>
      </c>
      <c r="F24" s="117" t="s">
        <v>15</v>
      </c>
      <c r="G24" s="117" t="s">
        <v>216</v>
      </c>
      <c r="H24" s="117" t="s">
        <v>22</v>
      </c>
      <c r="I24" s="117" t="s">
        <v>217</v>
      </c>
      <c r="J24" s="117" t="s">
        <v>218</v>
      </c>
      <c r="K24" s="145" t="s">
        <v>219</v>
      </c>
    </row>
    <row r="25" spans="1:11" ht="15.75">
      <c r="A25" s="118"/>
      <c r="B25" s="119"/>
      <c r="C25" s="120"/>
      <c r="D25" s="121" t="s">
        <v>233</v>
      </c>
      <c r="E25" s="124"/>
      <c r="F25" s="109"/>
      <c r="G25" s="109"/>
      <c r="H25" s="109"/>
      <c r="I25" s="108">
        <v>3</v>
      </c>
      <c r="J25" s="109"/>
      <c r="K25" s="128">
        <f>I25</f>
        <v>3</v>
      </c>
    </row>
    <row r="26" spans="1:11" ht="15.75">
      <c r="A26" s="118"/>
      <c r="B26" s="119"/>
      <c r="C26" s="120"/>
      <c r="D26" s="123"/>
      <c r="E26" s="124"/>
      <c r="F26" s="109"/>
      <c r="G26" s="109"/>
      <c r="H26" s="109"/>
      <c r="I26" s="109"/>
      <c r="J26" s="109"/>
      <c r="K26" s="143">
        <f>SUM(K25)</f>
        <v>3</v>
      </c>
    </row>
    <row r="27" spans="1:11" s="89" customFormat="1" ht="15.75">
      <c r="A27" s="101" t="s">
        <v>42</v>
      </c>
      <c r="B27" s="101" t="s">
        <v>8</v>
      </c>
      <c r="C27" s="101" t="s">
        <v>43</v>
      </c>
      <c r="D27" s="129" t="s">
        <v>234</v>
      </c>
      <c r="E27" s="101" t="s">
        <v>235</v>
      </c>
      <c r="F27" s="117" t="s">
        <v>15</v>
      </c>
      <c r="G27" s="117" t="s">
        <v>216</v>
      </c>
      <c r="H27" s="117" t="s">
        <v>22</v>
      </c>
      <c r="I27" s="117" t="s">
        <v>217</v>
      </c>
      <c r="J27" s="117" t="s">
        <v>218</v>
      </c>
      <c r="K27" s="145" t="s">
        <v>219</v>
      </c>
    </row>
    <row r="28" spans="1:11" ht="15">
      <c r="A28" s="126"/>
      <c r="B28" s="126"/>
      <c r="C28" s="126"/>
      <c r="D28" s="127" t="s">
        <v>236</v>
      </c>
      <c r="E28" s="126"/>
      <c r="F28" s="128">
        <v>1</v>
      </c>
      <c r="G28" s="128"/>
      <c r="H28" s="128"/>
      <c r="I28" s="128"/>
      <c r="J28" s="128">
        <v>6</v>
      </c>
      <c r="K28" s="128">
        <f>F28*J28</f>
        <v>6</v>
      </c>
    </row>
    <row r="29" spans="1:11" ht="15.75">
      <c r="A29" s="126"/>
      <c r="B29" s="126"/>
      <c r="C29" s="126"/>
      <c r="D29" s="127"/>
      <c r="E29" s="126"/>
      <c r="F29" s="128"/>
      <c r="G29" s="128"/>
      <c r="H29" s="128"/>
      <c r="I29" s="128"/>
      <c r="J29" s="128"/>
      <c r="K29" s="146">
        <f>K28</f>
        <v>6</v>
      </c>
    </row>
    <row r="30" spans="1:11" s="89" customFormat="1" ht="15.75">
      <c r="A30" s="101" t="s">
        <v>46</v>
      </c>
      <c r="B30" s="101" t="s">
        <v>8</v>
      </c>
      <c r="C30" s="101" t="s">
        <v>47</v>
      </c>
      <c r="D30" s="115" t="s">
        <v>237</v>
      </c>
      <c r="E30" s="101" t="s">
        <v>235</v>
      </c>
      <c r="F30" s="117" t="s">
        <v>15</v>
      </c>
      <c r="G30" s="117" t="s">
        <v>216</v>
      </c>
      <c r="H30" s="117" t="s">
        <v>22</v>
      </c>
      <c r="I30" s="117" t="s">
        <v>217</v>
      </c>
      <c r="J30" s="117" t="s">
        <v>218</v>
      </c>
      <c r="K30" s="145" t="s">
        <v>219</v>
      </c>
    </row>
    <row r="31" spans="1:11" ht="15">
      <c r="A31" s="126"/>
      <c r="B31" s="126"/>
      <c r="C31" s="126"/>
      <c r="D31" s="127" t="s">
        <v>236</v>
      </c>
      <c r="E31" s="126"/>
      <c r="F31" s="128">
        <v>1</v>
      </c>
      <c r="G31" s="128"/>
      <c r="H31" s="128"/>
      <c r="I31" s="128"/>
      <c r="J31" s="128">
        <v>6</v>
      </c>
      <c r="K31" s="128">
        <f>F31*J31</f>
        <v>6</v>
      </c>
    </row>
    <row r="32" spans="1:11" ht="15.75">
      <c r="A32" s="126"/>
      <c r="B32" s="126"/>
      <c r="C32" s="126"/>
      <c r="D32" s="127"/>
      <c r="E32" s="126"/>
      <c r="F32" s="128"/>
      <c r="G32" s="128"/>
      <c r="H32" s="128"/>
      <c r="I32" s="128"/>
      <c r="J32" s="128"/>
      <c r="K32" s="146">
        <f>K31</f>
        <v>6</v>
      </c>
    </row>
    <row r="33" spans="1:11" ht="15.75">
      <c r="A33" s="130">
        <v>3</v>
      </c>
      <c r="B33" s="131"/>
      <c r="C33" s="130"/>
      <c r="D33" s="132" t="str">
        <f>'PO 02'!B23</f>
        <v>FUNDAÇÕES</v>
      </c>
      <c r="E33" s="132"/>
      <c r="F33" s="132"/>
      <c r="G33" s="132"/>
      <c r="H33" s="132"/>
      <c r="I33" s="132"/>
      <c r="J33" s="132"/>
      <c r="K33" s="147"/>
    </row>
    <row r="34" spans="1:11" s="89" customFormat="1" ht="15.75">
      <c r="A34" s="101" t="s">
        <v>50</v>
      </c>
      <c r="B34" s="101" t="s">
        <v>8</v>
      </c>
      <c r="C34" s="114" t="s">
        <v>238</v>
      </c>
      <c r="D34" s="133" t="s">
        <v>52</v>
      </c>
      <c r="E34" s="116" t="s">
        <v>41</v>
      </c>
      <c r="F34" s="117" t="s">
        <v>15</v>
      </c>
      <c r="G34" s="117" t="s">
        <v>216</v>
      </c>
      <c r="H34" s="117" t="s">
        <v>22</v>
      </c>
      <c r="I34" s="117" t="s">
        <v>217</v>
      </c>
      <c r="J34" s="117" t="s">
        <v>218</v>
      </c>
      <c r="K34" s="145" t="s">
        <v>219</v>
      </c>
    </row>
    <row r="35" spans="1:11" ht="15.75">
      <c r="A35" s="134"/>
      <c r="B35" s="134"/>
      <c r="C35" s="107"/>
      <c r="D35" s="135" t="s">
        <v>239</v>
      </c>
      <c r="E35" s="134"/>
      <c r="F35" s="136">
        <v>38</v>
      </c>
      <c r="G35" s="122"/>
      <c r="H35" s="136">
        <v>1.5</v>
      </c>
      <c r="I35" s="140"/>
      <c r="J35" s="140"/>
      <c r="K35" s="148">
        <f>F35*H35</f>
        <v>57</v>
      </c>
    </row>
    <row r="36" spans="1:11" ht="15.75">
      <c r="A36" s="134"/>
      <c r="B36" s="134"/>
      <c r="C36" s="107"/>
      <c r="D36" s="137"/>
      <c r="E36" s="134"/>
      <c r="F36" s="136"/>
      <c r="G36" s="122"/>
      <c r="H36" s="136"/>
      <c r="I36" s="140"/>
      <c r="J36" s="140"/>
      <c r="K36" s="146">
        <f>K35</f>
        <v>57</v>
      </c>
    </row>
    <row r="37" spans="1:11" s="89" customFormat="1" ht="15.75">
      <c r="A37" s="101" t="s">
        <v>53</v>
      </c>
      <c r="B37" s="101" t="s">
        <v>8</v>
      </c>
      <c r="C37" s="114" t="s">
        <v>54</v>
      </c>
      <c r="D37" s="133" t="s">
        <v>55</v>
      </c>
      <c r="E37" s="116" t="s">
        <v>56</v>
      </c>
      <c r="F37" s="117" t="s">
        <v>15</v>
      </c>
      <c r="G37" s="117" t="s">
        <v>216</v>
      </c>
      <c r="H37" s="117" t="s">
        <v>22</v>
      </c>
      <c r="I37" s="117" t="s">
        <v>217</v>
      </c>
      <c r="J37" s="117" t="s">
        <v>218</v>
      </c>
      <c r="K37" s="145" t="s">
        <v>219</v>
      </c>
    </row>
    <row r="38" spans="1:11" ht="15">
      <c r="A38" s="134"/>
      <c r="B38" s="134"/>
      <c r="C38" s="134"/>
      <c r="D38" s="135" t="s">
        <v>240</v>
      </c>
      <c r="E38" s="134"/>
      <c r="F38" s="108"/>
      <c r="G38" s="108">
        <v>0.2</v>
      </c>
      <c r="H38" s="108">
        <v>14.4</v>
      </c>
      <c r="I38" s="108">
        <v>0.33</v>
      </c>
      <c r="J38" s="108">
        <v>6</v>
      </c>
      <c r="K38" s="149">
        <f>G38*H38*I38*J38</f>
        <v>5.702400000000001</v>
      </c>
    </row>
    <row r="39" spans="1:11" ht="15">
      <c r="A39" s="134"/>
      <c r="B39" s="134"/>
      <c r="C39" s="134"/>
      <c r="D39" s="135" t="s">
        <v>241</v>
      </c>
      <c r="E39" s="134"/>
      <c r="F39" s="108"/>
      <c r="G39" s="138">
        <v>0.2</v>
      </c>
      <c r="H39" s="108">
        <v>4.75</v>
      </c>
      <c r="I39" s="108">
        <v>0.33</v>
      </c>
      <c r="J39" s="108">
        <v>8</v>
      </c>
      <c r="K39" s="149">
        <f>G39*H39*I39*J39</f>
        <v>2.5080000000000005</v>
      </c>
    </row>
    <row r="40" spans="1:11" ht="15">
      <c r="A40" s="134"/>
      <c r="B40" s="134"/>
      <c r="C40" s="134"/>
      <c r="D40" s="135" t="s">
        <v>242</v>
      </c>
      <c r="E40" s="134"/>
      <c r="F40" s="108"/>
      <c r="G40" s="138">
        <v>0.2</v>
      </c>
      <c r="H40" s="108">
        <v>12.3</v>
      </c>
      <c r="I40" s="108">
        <v>0.33</v>
      </c>
      <c r="J40" s="108">
        <v>2</v>
      </c>
      <c r="K40" s="149">
        <f>G40*H40*I40*J40</f>
        <v>1.6236000000000004</v>
      </c>
    </row>
    <row r="41" spans="1:11" ht="15.75">
      <c r="A41" s="134"/>
      <c r="B41" s="134"/>
      <c r="C41" s="134"/>
      <c r="D41" s="135"/>
      <c r="E41" s="134"/>
      <c r="F41" s="108"/>
      <c r="G41" s="138"/>
      <c r="H41" s="108"/>
      <c r="I41" s="108"/>
      <c r="J41" s="108"/>
      <c r="K41" s="150">
        <f>K38+K39+K40</f>
        <v>9.834000000000001</v>
      </c>
    </row>
    <row r="42" spans="1:11" s="89" customFormat="1" ht="15.75">
      <c r="A42" s="101" t="s">
        <v>57</v>
      </c>
      <c r="B42" s="101" t="s">
        <v>8</v>
      </c>
      <c r="C42" s="114" t="s">
        <v>58</v>
      </c>
      <c r="D42" s="133" t="s">
        <v>59</v>
      </c>
      <c r="E42" s="116" t="s">
        <v>225</v>
      </c>
      <c r="F42" s="117" t="s">
        <v>15</v>
      </c>
      <c r="G42" s="117" t="s">
        <v>216</v>
      </c>
      <c r="H42" s="117" t="s">
        <v>22</v>
      </c>
      <c r="I42" s="117" t="s">
        <v>217</v>
      </c>
      <c r="J42" s="117" t="s">
        <v>218</v>
      </c>
      <c r="K42" s="145" t="s">
        <v>219</v>
      </c>
    </row>
    <row r="43" spans="1:11" ht="15">
      <c r="A43" s="134"/>
      <c r="B43" s="134"/>
      <c r="C43" s="134"/>
      <c r="D43" s="135" t="s">
        <v>243</v>
      </c>
      <c r="E43" s="134"/>
      <c r="F43" s="108"/>
      <c r="G43" s="108">
        <v>0.2</v>
      </c>
      <c r="H43" s="108">
        <v>14.4</v>
      </c>
      <c r="I43" s="108"/>
      <c r="J43" s="108">
        <v>6</v>
      </c>
      <c r="K43" s="149">
        <f>G43*H43*J43</f>
        <v>17.28</v>
      </c>
    </row>
    <row r="44" spans="1:11" ht="15">
      <c r="A44" s="134"/>
      <c r="B44" s="134"/>
      <c r="C44" s="134"/>
      <c r="D44" s="135" t="s">
        <v>243</v>
      </c>
      <c r="E44" s="134"/>
      <c r="F44" s="108"/>
      <c r="G44" s="138">
        <v>0.2</v>
      </c>
      <c r="H44" s="108">
        <v>4.75</v>
      </c>
      <c r="I44" s="108"/>
      <c r="J44" s="108">
        <v>8</v>
      </c>
      <c r="K44" s="128">
        <f>G44*H44*J44</f>
        <v>7.6000000000000005</v>
      </c>
    </row>
    <row r="45" spans="1:11" ht="15">
      <c r="A45" s="134"/>
      <c r="B45" s="134"/>
      <c r="C45" s="134"/>
      <c r="D45" s="135" t="s">
        <v>243</v>
      </c>
      <c r="E45" s="134"/>
      <c r="F45" s="108"/>
      <c r="G45" s="138">
        <v>0.2</v>
      </c>
      <c r="H45" s="108">
        <v>12.3</v>
      </c>
      <c r="I45" s="108"/>
      <c r="J45" s="108">
        <v>2</v>
      </c>
      <c r="K45" s="128">
        <f>G45*H45*J45</f>
        <v>4.920000000000001</v>
      </c>
    </row>
    <row r="46" spans="1:11" ht="15.75">
      <c r="A46" s="134"/>
      <c r="B46" s="134"/>
      <c r="C46" s="134"/>
      <c r="D46" s="135"/>
      <c r="E46" s="134"/>
      <c r="F46" s="108"/>
      <c r="G46" s="139"/>
      <c r="H46" s="140"/>
      <c r="I46" s="140"/>
      <c r="J46" s="140"/>
      <c r="K46" s="146">
        <f>SUM(K43:K45)</f>
        <v>29.800000000000004</v>
      </c>
    </row>
    <row r="47" spans="1:11" s="89" customFormat="1" ht="15.75">
      <c r="A47" s="101" t="s">
        <v>60</v>
      </c>
      <c r="B47" s="101" t="s">
        <v>8</v>
      </c>
      <c r="C47" s="114" t="s">
        <v>244</v>
      </c>
      <c r="D47" s="115" t="s">
        <v>245</v>
      </c>
      <c r="E47" s="116" t="s">
        <v>56</v>
      </c>
      <c r="F47" s="117" t="s">
        <v>15</v>
      </c>
      <c r="G47" s="117" t="s">
        <v>216</v>
      </c>
      <c r="H47" s="117" t="s">
        <v>22</v>
      </c>
      <c r="I47" s="117" t="s">
        <v>217</v>
      </c>
      <c r="J47" s="117" t="s">
        <v>218</v>
      </c>
      <c r="K47" s="145" t="s">
        <v>219</v>
      </c>
    </row>
    <row r="48" spans="1:11" ht="15">
      <c r="A48" s="134"/>
      <c r="B48" s="134"/>
      <c r="C48" s="134"/>
      <c r="D48" s="135" t="s">
        <v>246</v>
      </c>
      <c r="E48" s="134"/>
      <c r="F48" s="108"/>
      <c r="G48" s="108">
        <v>0.2</v>
      </c>
      <c r="H48" s="108">
        <v>14.4</v>
      </c>
      <c r="I48" s="108">
        <v>0.3</v>
      </c>
      <c r="J48" s="108">
        <v>6</v>
      </c>
      <c r="K48" s="149">
        <f>G48*H48*I48*J48</f>
        <v>5.184000000000001</v>
      </c>
    </row>
    <row r="49" spans="1:11" ht="15">
      <c r="A49" s="134"/>
      <c r="B49" s="134"/>
      <c r="C49" s="134"/>
      <c r="D49" s="135" t="s">
        <v>246</v>
      </c>
      <c r="E49" s="134"/>
      <c r="F49" s="108"/>
      <c r="G49" s="138">
        <v>0.2</v>
      </c>
      <c r="H49" s="108">
        <v>4.75</v>
      </c>
      <c r="I49" s="108">
        <v>0.3</v>
      </c>
      <c r="J49" s="108">
        <v>8</v>
      </c>
      <c r="K49" s="149">
        <f>G49*H49*I49*J49</f>
        <v>2.2800000000000002</v>
      </c>
    </row>
    <row r="50" spans="1:11" ht="15">
      <c r="A50" s="134"/>
      <c r="B50" s="134"/>
      <c r="C50" s="134"/>
      <c r="D50" s="135" t="s">
        <v>246</v>
      </c>
      <c r="E50" s="134"/>
      <c r="F50" s="108"/>
      <c r="G50" s="138">
        <v>0.2</v>
      </c>
      <c r="H50" s="108">
        <v>12.3</v>
      </c>
      <c r="I50" s="108">
        <v>0.3</v>
      </c>
      <c r="J50" s="108">
        <v>2</v>
      </c>
      <c r="K50" s="149">
        <f>G50*H50*I50*J50</f>
        <v>1.4760000000000002</v>
      </c>
    </row>
    <row r="51" spans="1:11" ht="15.75">
      <c r="A51" s="134"/>
      <c r="B51" s="134"/>
      <c r="C51" s="134"/>
      <c r="D51" s="135"/>
      <c r="E51" s="134"/>
      <c r="F51" s="108"/>
      <c r="G51" s="306" t="s">
        <v>247</v>
      </c>
      <c r="H51" s="108"/>
      <c r="I51" s="108"/>
      <c r="J51" s="108"/>
      <c r="K51" s="150">
        <f>K48+K49+K50</f>
        <v>8.940000000000001</v>
      </c>
    </row>
    <row r="52" spans="1:11" s="89" customFormat="1" ht="15.75">
      <c r="A52" s="101" t="s">
        <v>63</v>
      </c>
      <c r="B52" s="101" t="s">
        <v>8</v>
      </c>
      <c r="C52" s="114" t="s">
        <v>248</v>
      </c>
      <c r="D52" s="115" t="s">
        <v>249</v>
      </c>
      <c r="E52" s="116" t="s">
        <v>56</v>
      </c>
      <c r="F52" s="117" t="s">
        <v>15</v>
      </c>
      <c r="G52" s="117" t="s">
        <v>216</v>
      </c>
      <c r="H52" s="117" t="s">
        <v>22</v>
      </c>
      <c r="I52" s="117" t="s">
        <v>217</v>
      </c>
      <c r="J52" s="117" t="s">
        <v>218</v>
      </c>
      <c r="K52" s="145" t="s">
        <v>219</v>
      </c>
    </row>
    <row r="53" spans="1:11" ht="15">
      <c r="A53" s="134"/>
      <c r="B53" s="134"/>
      <c r="C53" s="134"/>
      <c r="D53" s="135" t="s">
        <v>246</v>
      </c>
      <c r="E53" s="134"/>
      <c r="F53" s="108"/>
      <c r="G53" s="108">
        <v>0.2</v>
      </c>
      <c r="H53" s="108">
        <v>14.4</v>
      </c>
      <c r="I53" s="108">
        <v>0.3</v>
      </c>
      <c r="J53" s="108">
        <v>6</v>
      </c>
      <c r="K53" s="149">
        <f>G53*H53*I53*J53</f>
        <v>5.184000000000001</v>
      </c>
    </row>
    <row r="54" spans="1:11" ht="15">
      <c r="A54" s="134"/>
      <c r="B54" s="134"/>
      <c r="C54" s="134"/>
      <c r="D54" s="135" t="s">
        <v>246</v>
      </c>
      <c r="E54" s="134"/>
      <c r="F54" s="108"/>
      <c r="G54" s="138">
        <v>0.2</v>
      </c>
      <c r="H54" s="108">
        <v>4.75</v>
      </c>
      <c r="I54" s="108">
        <v>0.3</v>
      </c>
      <c r="J54" s="108">
        <v>8</v>
      </c>
      <c r="K54" s="149">
        <f>G54*H54*I54*J54</f>
        <v>2.2800000000000002</v>
      </c>
    </row>
    <row r="55" spans="1:11" ht="15">
      <c r="A55" s="134"/>
      <c r="B55" s="134"/>
      <c r="C55" s="134"/>
      <c r="D55" s="135" t="s">
        <v>246</v>
      </c>
      <c r="E55" s="134"/>
      <c r="F55" s="108"/>
      <c r="G55" s="138">
        <v>0.2</v>
      </c>
      <c r="H55" s="108">
        <v>12.3</v>
      </c>
      <c r="I55" s="108">
        <v>0.3</v>
      </c>
      <c r="J55" s="108">
        <v>2</v>
      </c>
      <c r="K55" s="149">
        <f>G55*H55*I55*J55</f>
        <v>1.4760000000000002</v>
      </c>
    </row>
    <row r="56" spans="1:11" ht="15.75">
      <c r="A56" s="134"/>
      <c r="B56" s="134"/>
      <c r="C56" s="134"/>
      <c r="D56" s="135"/>
      <c r="E56" s="134"/>
      <c r="F56" s="108"/>
      <c r="G56" s="306" t="s">
        <v>247</v>
      </c>
      <c r="H56" s="108"/>
      <c r="I56" s="108"/>
      <c r="J56" s="108"/>
      <c r="K56" s="150">
        <f>K53+K54+K55</f>
        <v>8.940000000000001</v>
      </c>
    </row>
    <row r="57" spans="1:11" s="89" customFormat="1" ht="15.75">
      <c r="A57" s="101" t="s">
        <v>66</v>
      </c>
      <c r="B57" s="101" t="s">
        <v>8</v>
      </c>
      <c r="C57" s="114" t="s">
        <v>67</v>
      </c>
      <c r="D57" s="133" t="s">
        <v>250</v>
      </c>
      <c r="E57" s="116" t="s">
        <v>69</v>
      </c>
      <c r="F57" s="117" t="s">
        <v>15</v>
      </c>
      <c r="G57" s="117" t="s">
        <v>216</v>
      </c>
      <c r="H57" s="117" t="s">
        <v>22</v>
      </c>
      <c r="I57" s="117" t="s">
        <v>217</v>
      </c>
      <c r="J57" s="117" t="s">
        <v>218</v>
      </c>
      <c r="K57" s="145" t="s">
        <v>219</v>
      </c>
    </row>
    <row r="58" spans="1:11" ht="15">
      <c r="A58" s="134"/>
      <c r="B58" s="134"/>
      <c r="C58" s="134"/>
      <c r="D58" s="135" t="s">
        <v>251</v>
      </c>
      <c r="E58" s="134">
        <v>0.617</v>
      </c>
      <c r="F58" s="128">
        <v>4</v>
      </c>
      <c r="G58" s="108"/>
      <c r="H58" s="108">
        <v>14.4</v>
      </c>
      <c r="I58" s="108"/>
      <c r="J58" s="108">
        <v>6</v>
      </c>
      <c r="K58" s="128">
        <f>F58*H58*E58*J58</f>
        <v>213.23520000000002</v>
      </c>
    </row>
    <row r="59" spans="1:11" ht="15">
      <c r="A59" s="134"/>
      <c r="B59" s="134"/>
      <c r="C59" s="134"/>
      <c r="D59" s="135" t="s">
        <v>252</v>
      </c>
      <c r="E59" s="134">
        <v>0.617</v>
      </c>
      <c r="F59" s="108">
        <v>4</v>
      </c>
      <c r="G59" s="108"/>
      <c r="H59" s="108">
        <v>5.15</v>
      </c>
      <c r="I59" s="108"/>
      <c r="J59" s="108">
        <v>8</v>
      </c>
      <c r="K59" s="128">
        <f>E59*F59*H59*J59</f>
        <v>101.6816</v>
      </c>
    </row>
    <row r="60" spans="1:11" ht="15">
      <c r="A60" s="134"/>
      <c r="B60" s="134"/>
      <c r="C60" s="134"/>
      <c r="D60" s="135" t="s">
        <v>253</v>
      </c>
      <c r="E60" s="134">
        <v>0.617</v>
      </c>
      <c r="F60" s="108">
        <v>4</v>
      </c>
      <c r="G60" s="108"/>
      <c r="H60" s="108">
        <v>13.5</v>
      </c>
      <c r="I60" s="108"/>
      <c r="J60" s="108">
        <v>2</v>
      </c>
      <c r="K60" s="128">
        <f>E60*F60*H60*J60</f>
        <v>66.636</v>
      </c>
    </row>
    <row r="61" spans="1:11" ht="15">
      <c r="A61" s="134"/>
      <c r="B61" s="134"/>
      <c r="C61" s="134"/>
      <c r="D61" s="127" t="s">
        <v>254</v>
      </c>
      <c r="E61" s="134">
        <v>0.617</v>
      </c>
      <c r="F61" s="108">
        <v>4</v>
      </c>
      <c r="G61" s="108"/>
      <c r="H61" s="108">
        <v>2</v>
      </c>
      <c r="I61" s="108"/>
      <c r="J61" s="108">
        <v>38</v>
      </c>
      <c r="K61" s="128">
        <f>(E61*F61*H61-1)*J61</f>
        <v>149.56799999999998</v>
      </c>
    </row>
    <row r="62" spans="1:11" ht="15.75">
      <c r="A62" s="134"/>
      <c r="B62" s="134"/>
      <c r="C62" s="134"/>
      <c r="D62" s="135"/>
      <c r="E62" s="134"/>
      <c r="F62" s="108"/>
      <c r="G62" s="139"/>
      <c r="H62" s="140"/>
      <c r="I62" s="140"/>
      <c r="J62" s="140"/>
      <c r="K62" s="146">
        <f>K60+K59+K58+K61</f>
        <v>531.1208</v>
      </c>
    </row>
    <row r="63" spans="1:11" s="89" customFormat="1" ht="15.75">
      <c r="A63" s="101" t="s">
        <v>70</v>
      </c>
      <c r="B63" s="101" t="s">
        <v>8</v>
      </c>
      <c r="C63" s="114" t="s">
        <v>71</v>
      </c>
      <c r="D63" s="133" t="s">
        <v>255</v>
      </c>
      <c r="E63" s="116" t="s">
        <v>69</v>
      </c>
      <c r="F63" s="117" t="s">
        <v>15</v>
      </c>
      <c r="G63" s="117" t="s">
        <v>216</v>
      </c>
      <c r="H63" s="117" t="s">
        <v>22</v>
      </c>
      <c r="I63" s="117" t="s">
        <v>217</v>
      </c>
      <c r="J63" s="117" t="s">
        <v>218</v>
      </c>
      <c r="K63" s="145" t="s">
        <v>219</v>
      </c>
    </row>
    <row r="64" spans="1:11" ht="30">
      <c r="A64" s="134"/>
      <c r="B64" s="134"/>
      <c r="C64" s="134"/>
      <c r="D64" s="135" t="s">
        <v>256</v>
      </c>
      <c r="E64" s="134">
        <v>0.154</v>
      </c>
      <c r="F64" s="108">
        <f>14.4/0.15</f>
        <v>96</v>
      </c>
      <c r="G64" s="108"/>
      <c r="H64" s="108">
        <v>0.88</v>
      </c>
      <c r="I64" s="108"/>
      <c r="J64" s="108">
        <v>6</v>
      </c>
      <c r="K64" s="128">
        <f>F64*H64*E64*J64</f>
        <v>78.05952</v>
      </c>
    </row>
    <row r="65" spans="1:11" ht="30">
      <c r="A65" s="134"/>
      <c r="B65" s="134"/>
      <c r="C65" s="134"/>
      <c r="D65" s="135" t="s">
        <v>257</v>
      </c>
      <c r="E65" s="134">
        <v>0.154</v>
      </c>
      <c r="F65" s="108">
        <f>5.15/0.15</f>
        <v>34.333333333333336</v>
      </c>
      <c r="G65" s="108"/>
      <c r="H65" s="108">
        <v>0.88</v>
      </c>
      <c r="I65" s="108"/>
      <c r="J65" s="108">
        <v>8</v>
      </c>
      <c r="K65" s="128">
        <f>E65*F65*H65*J65</f>
        <v>37.22282666666667</v>
      </c>
    </row>
    <row r="66" spans="1:11" ht="30">
      <c r="A66" s="134"/>
      <c r="B66" s="134"/>
      <c r="C66" s="134"/>
      <c r="D66" s="135" t="s">
        <v>258</v>
      </c>
      <c r="E66" s="134">
        <v>0.154</v>
      </c>
      <c r="F66" s="108">
        <f>13.5/0.15</f>
        <v>90</v>
      </c>
      <c r="G66" s="108"/>
      <c r="H66" s="108">
        <v>0.88</v>
      </c>
      <c r="I66" s="108"/>
      <c r="J66" s="108">
        <v>2</v>
      </c>
      <c r="K66" s="128">
        <f>E66*F66*H66*J66</f>
        <v>24.3936</v>
      </c>
    </row>
    <row r="67" spans="1:11" ht="30">
      <c r="A67" s="134"/>
      <c r="B67" s="134"/>
      <c r="C67" s="134"/>
      <c r="D67" s="135" t="s">
        <v>259</v>
      </c>
      <c r="E67" s="134">
        <v>0.154</v>
      </c>
      <c r="F67" s="108">
        <f>1.5/0.15</f>
        <v>10</v>
      </c>
      <c r="G67" s="108"/>
      <c r="H67" s="108">
        <v>0.54</v>
      </c>
      <c r="I67" s="108"/>
      <c r="J67" s="108">
        <v>38</v>
      </c>
      <c r="K67" s="128">
        <f>E67*F67*H67*J67</f>
        <v>31.600800000000003</v>
      </c>
    </row>
    <row r="68" spans="1:11" ht="15.75">
      <c r="A68" s="134"/>
      <c r="B68" s="134"/>
      <c r="C68" s="134"/>
      <c r="D68" s="135"/>
      <c r="E68" s="134"/>
      <c r="F68" s="108"/>
      <c r="G68" s="139"/>
      <c r="H68" s="140"/>
      <c r="I68" s="140"/>
      <c r="J68" s="140"/>
      <c r="K68" s="146">
        <f>K64+K65+K66+K67</f>
        <v>171.27674666666667</v>
      </c>
    </row>
    <row r="69" spans="1:11" s="89" customFormat="1" ht="15.75">
      <c r="A69" s="101" t="s">
        <v>73</v>
      </c>
      <c r="B69" s="101" t="s">
        <v>8</v>
      </c>
      <c r="C69" s="114" t="s">
        <v>74</v>
      </c>
      <c r="D69" s="129" t="s">
        <v>75</v>
      </c>
      <c r="E69" s="101" t="s">
        <v>56</v>
      </c>
      <c r="F69" s="117" t="s">
        <v>15</v>
      </c>
      <c r="G69" s="117" t="s">
        <v>216</v>
      </c>
      <c r="H69" s="117" t="s">
        <v>22</v>
      </c>
      <c r="I69" s="117" t="s">
        <v>217</v>
      </c>
      <c r="J69" s="117" t="s">
        <v>218</v>
      </c>
      <c r="K69" s="145" t="s">
        <v>219</v>
      </c>
    </row>
    <row r="70" spans="1:11" ht="15">
      <c r="A70" s="134"/>
      <c r="B70" s="134"/>
      <c r="C70" s="134"/>
      <c r="D70" s="135" t="s">
        <v>260</v>
      </c>
      <c r="E70" s="134"/>
      <c r="F70" s="108"/>
      <c r="G70" s="108">
        <v>0.2</v>
      </c>
      <c r="H70" s="108">
        <v>14.4</v>
      </c>
      <c r="I70" s="108">
        <v>0.03</v>
      </c>
      <c r="J70" s="108">
        <v>6</v>
      </c>
      <c r="K70" s="108">
        <f>G70*H70*I70*J70</f>
        <v>0.5184</v>
      </c>
    </row>
    <row r="71" spans="1:11" ht="15">
      <c r="A71" s="134"/>
      <c r="B71" s="134"/>
      <c r="C71" s="134"/>
      <c r="D71" s="135" t="s">
        <v>261</v>
      </c>
      <c r="E71" s="134"/>
      <c r="F71" s="108"/>
      <c r="G71" s="138">
        <v>0.2</v>
      </c>
      <c r="H71" s="108">
        <v>4.75</v>
      </c>
      <c r="I71" s="108">
        <v>0.03</v>
      </c>
      <c r="J71" s="108">
        <v>8</v>
      </c>
      <c r="K71" s="108">
        <f>G71*H71*I71*J71</f>
        <v>0.228</v>
      </c>
    </row>
    <row r="72" spans="1:11" ht="15">
      <c r="A72" s="134"/>
      <c r="B72" s="134"/>
      <c r="C72" s="134"/>
      <c r="D72" s="135" t="s">
        <v>262</v>
      </c>
      <c r="E72" s="134"/>
      <c r="F72" s="108"/>
      <c r="G72" s="138">
        <v>0.2</v>
      </c>
      <c r="H72" s="108">
        <v>12.3</v>
      </c>
      <c r="I72" s="108">
        <v>0.03</v>
      </c>
      <c r="J72" s="108">
        <v>2</v>
      </c>
      <c r="K72" s="108">
        <f>G72*H72*I72*J72</f>
        <v>0.1476</v>
      </c>
    </row>
    <row r="73" spans="1:11" ht="15">
      <c r="A73" s="134"/>
      <c r="B73" s="134"/>
      <c r="C73" s="134"/>
      <c r="D73" s="135" t="s">
        <v>263</v>
      </c>
      <c r="E73" s="134"/>
      <c r="F73" s="108"/>
      <c r="G73" s="138">
        <v>0.9</v>
      </c>
      <c r="H73" s="108">
        <v>4.85</v>
      </c>
      <c r="I73" s="108">
        <v>0.1</v>
      </c>
      <c r="J73" s="108">
        <v>10</v>
      </c>
      <c r="K73" s="108">
        <f>G73*H73*I73*J73</f>
        <v>4.365</v>
      </c>
    </row>
    <row r="74" spans="1:11" ht="15.75">
      <c r="A74" s="134"/>
      <c r="B74" s="134"/>
      <c r="C74" s="134"/>
      <c r="D74" s="135"/>
      <c r="E74" s="134"/>
      <c r="F74" s="108"/>
      <c r="G74" s="138"/>
      <c r="H74" s="108"/>
      <c r="I74" s="108"/>
      <c r="J74" s="140"/>
      <c r="K74" s="155">
        <f>SUM(K70:K73)</f>
        <v>5.259</v>
      </c>
    </row>
    <row r="75" spans="1:11" s="89" customFormat="1" ht="15.75">
      <c r="A75" s="101" t="s">
        <v>76</v>
      </c>
      <c r="B75" s="101" t="s">
        <v>8</v>
      </c>
      <c r="C75" s="114" t="s">
        <v>77</v>
      </c>
      <c r="D75" s="129" t="s">
        <v>264</v>
      </c>
      <c r="E75" s="116" t="s">
        <v>225</v>
      </c>
      <c r="F75" s="117" t="s">
        <v>15</v>
      </c>
      <c r="G75" s="117" t="s">
        <v>216</v>
      </c>
      <c r="H75" s="117" t="s">
        <v>22</v>
      </c>
      <c r="I75" s="117" t="s">
        <v>217</v>
      </c>
      <c r="J75" s="117" t="s">
        <v>218</v>
      </c>
      <c r="K75" s="145" t="s">
        <v>219</v>
      </c>
    </row>
    <row r="76" spans="1:11" ht="15">
      <c r="A76" s="134"/>
      <c r="B76" s="134"/>
      <c r="C76" s="134"/>
      <c r="D76" s="135" t="s">
        <v>265</v>
      </c>
      <c r="E76" s="134"/>
      <c r="F76" s="108">
        <v>16</v>
      </c>
      <c r="G76" s="138">
        <v>0.3</v>
      </c>
      <c r="H76" s="108">
        <v>4.55</v>
      </c>
      <c r="I76" s="108"/>
      <c r="J76" s="108"/>
      <c r="K76" s="108">
        <f>F76*G76*H76</f>
        <v>21.84</v>
      </c>
    </row>
    <row r="77" spans="1:11" ht="15">
      <c r="A77" s="134"/>
      <c r="B77" s="134"/>
      <c r="C77" s="134"/>
      <c r="D77" s="135" t="s">
        <v>266</v>
      </c>
      <c r="E77" s="134"/>
      <c r="F77" s="108">
        <v>4</v>
      </c>
      <c r="G77" s="108">
        <v>0.3</v>
      </c>
      <c r="H77" s="108">
        <v>12.3</v>
      </c>
      <c r="I77" s="108"/>
      <c r="J77" s="140"/>
      <c r="K77" s="128">
        <f>F77*G77*H77</f>
        <v>14.76</v>
      </c>
    </row>
    <row r="78" spans="1:11" ht="15">
      <c r="A78" s="134"/>
      <c r="B78" s="134"/>
      <c r="C78" s="134"/>
      <c r="D78" s="135" t="s">
        <v>267</v>
      </c>
      <c r="E78" s="134"/>
      <c r="F78" s="108">
        <v>12</v>
      </c>
      <c r="G78" s="138">
        <v>0.3</v>
      </c>
      <c r="H78" s="108">
        <v>14.4</v>
      </c>
      <c r="I78" s="108"/>
      <c r="J78" s="140"/>
      <c r="K78" s="156">
        <f>F78*G78*H78</f>
        <v>51.839999999999996</v>
      </c>
    </row>
    <row r="79" spans="1:11" ht="15.75">
      <c r="A79" s="134"/>
      <c r="B79" s="134"/>
      <c r="C79" s="134"/>
      <c r="D79" s="135"/>
      <c r="E79" s="134"/>
      <c r="F79" s="108"/>
      <c r="G79" s="138"/>
      <c r="H79" s="108"/>
      <c r="I79" s="108"/>
      <c r="J79" s="140"/>
      <c r="K79" s="155">
        <f>SUM(K76:K78)</f>
        <v>88.44</v>
      </c>
    </row>
    <row r="80" spans="1:11" ht="15.75">
      <c r="A80" s="130">
        <v>4</v>
      </c>
      <c r="B80" s="131"/>
      <c r="C80" s="131"/>
      <c r="D80" s="132" t="str">
        <f>'PO 02'!B34</f>
        <v>SUPERESTRUTURA</v>
      </c>
      <c r="E80" s="132"/>
      <c r="F80" s="132"/>
      <c r="G80" s="132"/>
      <c r="H80" s="132"/>
      <c r="I80" s="132"/>
      <c r="J80" s="132"/>
      <c r="K80" s="147"/>
    </row>
    <row r="81" spans="1:11" s="89" customFormat="1" ht="15.75">
      <c r="A81" s="101" t="s">
        <v>80</v>
      </c>
      <c r="B81" s="101" t="s">
        <v>8</v>
      </c>
      <c r="C81" s="114" t="s">
        <v>268</v>
      </c>
      <c r="D81" s="129" t="s">
        <v>269</v>
      </c>
      <c r="E81" s="101" t="s">
        <v>56</v>
      </c>
      <c r="F81" s="117" t="s">
        <v>15</v>
      </c>
      <c r="G81" s="117" t="s">
        <v>216</v>
      </c>
      <c r="H81" s="117" t="s">
        <v>22</v>
      </c>
      <c r="I81" s="117" t="s">
        <v>217</v>
      </c>
      <c r="J81" s="117" t="s">
        <v>218</v>
      </c>
      <c r="K81" s="145" t="s">
        <v>219</v>
      </c>
    </row>
    <row r="82" spans="1:11" ht="15">
      <c r="A82" s="134"/>
      <c r="B82" s="134"/>
      <c r="C82" s="134"/>
      <c r="D82" s="135" t="s">
        <v>270</v>
      </c>
      <c r="E82" s="134"/>
      <c r="F82" s="108">
        <v>6</v>
      </c>
      <c r="G82" s="108">
        <v>0.15</v>
      </c>
      <c r="H82" s="108">
        <v>0.15</v>
      </c>
      <c r="I82" s="108">
        <v>3</v>
      </c>
      <c r="J82" s="108">
        <v>2</v>
      </c>
      <c r="K82" s="128">
        <f>H82*I82*G82*F82*J82</f>
        <v>0.8099999999999998</v>
      </c>
    </row>
    <row r="83" spans="1:11" ht="15">
      <c r="A83" s="134"/>
      <c r="B83" s="134"/>
      <c r="C83" s="134"/>
      <c r="D83" s="135" t="s">
        <v>270</v>
      </c>
      <c r="E83" s="134"/>
      <c r="F83" s="108">
        <v>6</v>
      </c>
      <c r="G83" s="108">
        <v>0.15</v>
      </c>
      <c r="H83" s="108">
        <v>0.15</v>
      </c>
      <c r="I83" s="108">
        <v>2.95</v>
      </c>
      <c r="J83" s="108">
        <v>2</v>
      </c>
      <c r="K83" s="128">
        <f>F83*G83*H83*I83*J83</f>
        <v>0.7965</v>
      </c>
    </row>
    <row r="84" spans="1:11" ht="15">
      <c r="A84" s="134"/>
      <c r="B84" s="134"/>
      <c r="C84" s="134"/>
      <c r="D84" s="135" t="s">
        <v>270</v>
      </c>
      <c r="E84" s="134"/>
      <c r="F84" s="108">
        <v>6</v>
      </c>
      <c r="G84" s="108">
        <v>0.15</v>
      </c>
      <c r="H84" s="108">
        <v>0.15</v>
      </c>
      <c r="I84" s="108">
        <v>2.9</v>
      </c>
      <c r="J84" s="108">
        <v>2</v>
      </c>
      <c r="K84" s="128">
        <f>F84*G84*H84*I84*J84</f>
        <v>0.7829999999999999</v>
      </c>
    </row>
    <row r="85" spans="1:11" ht="15.75">
      <c r="A85" s="134"/>
      <c r="B85" s="134"/>
      <c r="C85" s="134"/>
      <c r="D85" s="135"/>
      <c r="E85" s="134"/>
      <c r="F85" s="108"/>
      <c r="G85" s="139"/>
      <c r="H85" s="140"/>
      <c r="I85" s="140"/>
      <c r="J85" s="140"/>
      <c r="K85" s="146">
        <f>SUM(K82:K84)</f>
        <v>2.3895</v>
      </c>
    </row>
    <row r="86" spans="1:11" s="89" customFormat="1" ht="15.75">
      <c r="A86" s="101" t="s">
        <v>81</v>
      </c>
      <c r="B86" s="101" t="s">
        <v>8</v>
      </c>
      <c r="C86" s="114" t="s">
        <v>271</v>
      </c>
      <c r="D86" s="129" t="s">
        <v>272</v>
      </c>
      <c r="E86" s="101" t="s">
        <v>56</v>
      </c>
      <c r="F86" s="117" t="s">
        <v>15</v>
      </c>
      <c r="G86" s="117" t="s">
        <v>216</v>
      </c>
      <c r="H86" s="117" t="s">
        <v>22</v>
      </c>
      <c r="I86" s="117" t="s">
        <v>217</v>
      </c>
      <c r="J86" s="117" t="s">
        <v>218</v>
      </c>
      <c r="K86" s="145" t="s">
        <v>219</v>
      </c>
    </row>
    <row r="87" spans="1:11" ht="15">
      <c r="A87" s="134"/>
      <c r="B87" s="134"/>
      <c r="C87" s="134"/>
      <c r="D87" s="135" t="s">
        <v>270</v>
      </c>
      <c r="E87" s="134"/>
      <c r="F87" s="108">
        <v>6</v>
      </c>
      <c r="G87" s="108">
        <v>0.15</v>
      </c>
      <c r="H87" s="108">
        <v>0.15</v>
      </c>
      <c r="I87" s="108">
        <v>3</v>
      </c>
      <c r="J87" s="108">
        <v>2</v>
      </c>
      <c r="K87" s="128">
        <f>H87*I87*G87*F87*J87</f>
        <v>0.8099999999999998</v>
      </c>
    </row>
    <row r="88" spans="1:11" ht="15">
      <c r="A88" s="134"/>
      <c r="B88" s="134"/>
      <c r="C88" s="134"/>
      <c r="D88" s="135" t="s">
        <v>270</v>
      </c>
      <c r="E88" s="134"/>
      <c r="F88" s="108">
        <v>6</v>
      </c>
      <c r="G88" s="108">
        <v>0.15</v>
      </c>
      <c r="H88" s="108">
        <v>0.15</v>
      </c>
      <c r="I88" s="108">
        <v>2.95</v>
      </c>
      <c r="J88" s="108">
        <v>2</v>
      </c>
      <c r="K88" s="128">
        <f>F88*G88*H88*I88*J88</f>
        <v>0.7965</v>
      </c>
    </row>
    <row r="89" spans="1:11" ht="15">
      <c r="A89" s="134"/>
      <c r="B89" s="134"/>
      <c r="C89" s="134"/>
      <c r="D89" s="135" t="s">
        <v>270</v>
      </c>
      <c r="E89" s="134"/>
      <c r="F89" s="108">
        <v>6</v>
      </c>
      <c r="G89" s="108">
        <v>0.15</v>
      </c>
      <c r="H89" s="108">
        <v>0.15</v>
      </c>
      <c r="I89" s="108">
        <v>2.9</v>
      </c>
      <c r="J89" s="108">
        <v>2</v>
      </c>
      <c r="K89" s="128">
        <f>F89*G89*H89*I89*J89</f>
        <v>0.7829999999999999</v>
      </c>
    </row>
    <row r="90" spans="1:11" ht="15.75">
      <c r="A90" s="134"/>
      <c r="B90" s="134"/>
      <c r="C90" s="134"/>
      <c r="D90" s="135"/>
      <c r="E90" s="134"/>
      <c r="F90" s="108"/>
      <c r="G90" s="139"/>
      <c r="H90" s="140"/>
      <c r="I90" s="140"/>
      <c r="J90" s="140"/>
      <c r="K90" s="146">
        <f>SUM(K87:K89)</f>
        <v>2.3895</v>
      </c>
    </row>
    <row r="91" spans="1:11" s="89" customFormat="1" ht="15.75">
      <c r="A91" s="101" t="s">
        <v>84</v>
      </c>
      <c r="B91" s="101" t="s">
        <v>8</v>
      </c>
      <c r="C91" s="114" t="s">
        <v>67</v>
      </c>
      <c r="D91" s="133" t="s">
        <v>85</v>
      </c>
      <c r="E91" s="101" t="s">
        <v>69</v>
      </c>
      <c r="F91" s="117" t="s">
        <v>15</v>
      </c>
      <c r="G91" s="117" t="s">
        <v>216</v>
      </c>
      <c r="H91" s="117" t="s">
        <v>22</v>
      </c>
      <c r="I91" s="117" t="s">
        <v>217</v>
      </c>
      <c r="J91" s="117" t="s">
        <v>218</v>
      </c>
      <c r="K91" s="145" t="s">
        <v>219</v>
      </c>
    </row>
    <row r="92" spans="1:11" ht="15">
      <c r="A92" s="134"/>
      <c r="B92" s="134"/>
      <c r="C92" s="134"/>
      <c r="D92" s="135" t="s">
        <v>273</v>
      </c>
      <c r="E92" s="134">
        <v>0.617</v>
      </c>
      <c r="F92" s="108">
        <v>4</v>
      </c>
      <c r="G92" s="108"/>
      <c r="H92" s="108"/>
      <c r="I92" s="108">
        <v>3</v>
      </c>
      <c r="J92" s="108">
        <v>12</v>
      </c>
      <c r="K92" s="128">
        <f>E92*F92*I92*J92</f>
        <v>88.848</v>
      </c>
    </row>
    <row r="93" spans="1:11" ht="15">
      <c r="A93" s="134"/>
      <c r="B93" s="134"/>
      <c r="C93" s="134"/>
      <c r="D93" s="135" t="s">
        <v>274</v>
      </c>
      <c r="E93" s="134">
        <v>0.617</v>
      </c>
      <c r="F93" s="108">
        <v>4</v>
      </c>
      <c r="G93" s="108"/>
      <c r="H93" s="108"/>
      <c r="I93" s="108">
        <v>2.95</v>
      </c>
      <c r="J93" s="108">
        <v>12</v>
      </c>
      <c r="K93" s="128">
        <f>E93*F93*I93*J93</f>
        <v>87.36720000000001</v>
      </c>
    </row>
    <row r="94" spans="1:11" ht="15">
      <c r="A94" s="134"/>
      <c r="B94" s="134"/>
      <c r="C94" s="134"/>
      <c r="D94" s="135" t="s">
        <v>275</v>
      </c>
      <c r="E94" s="134">
        <v>0.617</v>
      </c>
      <c r="F94" s="108">
        <v>4</v>
      </c>
      <c r="G94" s="108"/>
      <c r="H94" s="108"/>
      <c r="I94" s="108">
        <v>2.9</v>
      </c>
      <c r="J94" s="108">
        <v>12</v>
      </c>
      <c r="K94" s="128">
        <f>E94*F94*I94*J94</f>
        <v>85.8864</v>
      </c>
    </row>
    <row r="95" spans="1:11" ht="15.75">
      <c r="A95" s="134"/>
      <c r="B95" s="134"/>
      <c r="C95" s="134"/>
      <c r="D95" s="135"/>
      <c r="E95" s="134"/>
      <c r="F95" s="108"/>
      <c r="G95" s="139"/>
      <c r="H95" s="140"/>
      <c r="I95" s="140"/>
      <c r="J95" s="140"/>
      <c r="K95" s="146">
        <f>K92+K93+K94</f>
        <v>262.1016</v>
      </c>
    </row>
    <row r="96" spans="1:11" s="89" customFormat="1" ht="15.75">
      <c r="A96" s="101" t="s">
        <v>86</v>
      </c>
      <c r="B96" s="101" t="s">
        <v>8</v>
      </c>
      <c r="C96" s="114" t="s">
        <v>71</v>
      </c>
      <c r="D96" s="133" t="s">
        <v>87</v>
      </c>
      <c r="E96" s="101" t="s">
        <v>69</v>
      </c>
      <c r="F96" s="117" t="s">
        <v>15</v>
      </c>
      <c r="G96" s="117" t="s">
        <v>216</v>
      </c>
      <c r="H96" s="117" t="s">
        <v>22</v>
      </c>
      <c r="I96" s="117" t="s">
        <v>217</v>
      </c>
      <c r="J96" s="117" t="s">
        <v>218</v>
      </c>
      <c r="K96" s="145" t="s">
        <v>219</v>
      </c>
    </row>
    <row r="97" spans="1:11" ht="15">
      <c r="A97" s="134"/>
      <c r="B97" s="134"/>
      <c r="C97" s="134"/>
      <c r="D97" s="135" t="s">
        <v>276</v>
      </c>
      <c r="E97" s="134">
        <v>0.154</v>
      </c>
      <c r="F97" s="108">
        <f>3/0.15</f>
        <v>20</v>
      </c>
      <c r="G97" s="151"/>
      <c r="H97" s="108">
        <v>0.52</v>
      </c>
      <c r="I97" s="108"/>
      <c r="J97" s="108">
        <v>12</v>
      </c>
      <c r="K97" s="128">
        <f>E97*F97*H97*J97</f>
        <v>19.2192</v>
      </c>
    </row>
    <row r="98" spans="1:11" ht="15">
      <c r="A98" s="134"/>
      <c r="B98" s="134"/>
      <c r="C98" s="134"/>
      <c r="D98" s="135" t="s">
        <v>277</v>
      </c>
      <c r="E98" s="134">
        <v>0.154</v>
      </c>
      <c r="F98" s="108">
        <f>2.95/0.15</f>
        <v>19.666666666666668</v>
      </c>
      <c r="G98" s="108"/>
      <c r="H98" s="108">
        <v>0.52</v>
      </c>
      <c r="I98" s="108"/>
      <c r="J98" s="108">
        <v>12</v>
      </c>
      <c r="K98" s="128">
        <f>E98*F98*H98*J98</f>
        <v>18.89888</v>
      </c>
    </row>
    <row r="99" spans="1:11" ht="15">
      <c r="A99" s="134"/>
      <c r="B99" s="134"/>
      <c r="C99" s="134"/>
      <c r="D99" s="135" t="s">
        <v>278</v>
      </c>
      <c r="E99" s="134">
        <v>0.154</v>
      </c>
      <c r="F99" s="108">
        <f>2.85/0.15</f>
        <v>19</v>
      </c>
      <c r="G99" s="108"/>
      <c r="H99" s="108">
        <v>0.52</v>
      </c>
      <c r="I99" s="108"/>
      <c r="J99" s="108">
        <v>12</v>
      </c>
      <c r="K99" s="128">
        <f>E99*F99*H99*J99</f>
        <v>18.25824</v>
      </c>
    </row>
    <row r="100" spans="1:11" ht="15.75">
      <c r="A100" s="134"/>
      <c r="B100" s="134"/>
      <c r="C100" s="134"/>
      <c r="D100" s="135"/>
      <c r="E100" s="134"/>
      <c r="F100" s="108"/>
      <c r="G100" s="108"/>
      <c r="H100" s="108"/>
      <c r="I100" s="108"/>
      <c r="J100" s="108"/>
      <c r="K100" s="143">
        <f>SUM(K97:K99)</f>
        <v>56.37632</v>
      </c>
    </row>
    <row r="101" spans="1:11" s="89" customFormat="1" ht="15.75">
      <c r="A101" s="101" t="s">
        <v>88</v>
      </c>
      <c r="B101" s="101" t="s">
        <v>8</v>
      </c>
      <c r="C101" s="114" t="s">
        <v>268</v>
      </c>
      <c r="D101" s="129" t="s">
        <v>269</v>
      </c>
      <c r="E101" s="101" t="s">
        <v>56</v>
      </c>
      <c r="F101" s="117" t="s">
        <v>15</v>
      </c>
      <c r="G101" s="117" t="s">
        <v>216</v>
      </c>
      <c r="H101" s="117" t="s">
        <v>22</v>
      </c>
      <c r="I101" s="117" t="s">
        <v>217</v>
      </c>
      <c r="J101" s="117" t="s">
        <v>218</v>
      </c>
      <c r="K101" s="145" t="s">
        <v>219</v>
      </c>
    </row>
    <row r="102" spans="1:11" ht="15">
      <c r="A102" s="134"/>
      <c r="B102" s="134"/>
      <c r="C102" s="134"/>
      <c r="D102" s="135" t="s">
        <v>279</v>
      </c>
      <c r="E102" s="134"/>
      <c r="F102" s="108">
        <v>4</v>
      </c>
      <c r="G102" s="108">
        <v>0.1</v>
      </c>
      <c r="H102" s="108">
        <v>5.15</v>
      </c>
      <c r="I102" s="108">
        <v>0.15</v>
      </c>
      <c r="J102" s="108">
        <v>12</v>
      </c>
      <c r="K102" s="144">
        <f>F102*G102*H102*I102*J102</f>
        <v>3.708</v>
      </c>
    </row>
    <row r="103" spans="1:11" ht="15">
      <c r="A103" s="134"/>
      <c r="B103" s="134"/>
      <c r="C103" s="134"/>
      <c r="D103" s="135" t="s">
        <v>280</v>
      </c>
      <c r="E103" s="134"/>
      <c r="F103" s="108">
        <v>4</v>
      </c>
      <c r="G103" s="108">
        <v>0.1</v>
      </c>
      <c r="H103" s="108">
        <v>14.4</v>
      </c>
      <c r="I103" s="108">
        <v>0.15</v>
      </c>
      <c r="J103" s="108">
        <v>4</v>
      </c>
      <c r="K103" s="144">
        <f>F103*G103*H103*I103*J103</f>
        <v>3.4560000000000004</v>
      </c>
    </row>
    <row r="104" spans="1:11" ht="15">
      <c r="A104" s="152"/>
      <c r="B104" s="134"/>
      <c r="C104" s="134"/>
      <c r="D104" s="153" t="s">
        <v>281</v>
      </c>
      <c r="E104" s="134"/>
      <c r="F104" s="108">
        <v>1</v>
      </c>
      <c r="G104" s="108">
        <v>0.1</v>
      </c>
      <c r="H104" s="108">
        <v>0.9</v>
      </c>
      <c r="I104" s="108">
        <v>0.15</v>
      </c>
      <c r="J104" s="108">
        <v>80</v>
      </c>
      <c r="K104" s="144">
        <f>F104*G104*H104*I104*J104</f>
        <v>1.08</v>
      </c>
    </row>
    <row r="105" spans="1:11" ht="15.75">
      <c r="A105" s="134"/>
      <c r="B105" s="134"/>
      <c r="C105" s="134"/>
      <c r="D105" s="135"/>
      <c r="E105" s="134"/>
      <c r="F105" s="108"/>
      <c r="G105" s="108"/>
      <c r="H105" s="108"/>
      <c r="I105" s="108"/>
      <c r="J105" s="108"/>
      <c r="K105" s="143">
        <f>SUM(K102:K104)</f>
        <v>8.244</v>
      </c>
    </row>
    <row r="106" spans="1:11" s="89" customFormat="1" ht="15.75">
      <c r="A106" s="101" t="s">
        <v>89</v>
      </c>
      <c r="B106" s="101" t="s">
        <v>8</v>
      </c>
      <c r="C106" s="114" t="s">
        <v>64</v>
      </c>
      <c r="D106" s="115" t="s">
        <v>282</v>
      </c>
      <c r="E106" s="101" t="s">
        <v>56</v>
      </c>
      <c r="F106" s="117" t="s">
        <v>15</v>
      </c>
      <c r="G106" s="117" t="s">
        <v>216</v>
      </c>
      <c r="H106" s="117" t="s">
        <v>22</v>
      </c>
      <c r="I106" s="117" t="s">
        <v>217</v>
      </c>
      <c r="J106" s="117" t="s">
        <v>218</v>
      </c>
      <c r="K106" s="145" t="s">
        <v>219</v>
      </c>
    </row>
    <row r="107" spans="1:11" ht="15">
      <c r="A107" s="134"/>
      <c r="B107" s="134"/>
      <c r="C107" s="134"/>
      <c r="D107" s="135" t="s">
        <v>279</v>
      </c>
      <c r="E107" s="134"/>
      <c r="F107" s="108">
        <v>4</v>
      </c>
      <c r="G107" s="108">
        <v>0.1</v>
      </c>
      <c r="H107" s="108">
        <v>5.15</v>
      </c>
      <c r="I107" s="108">
        <v>0.15</v>
      </c>
      <c r="J107" s="108">
        <v>12</v>
      </c>
      <c r="K107" s="144">
        <f>F107*G107*H107*I107*J107</f>
        <v>3.708</v>
      </c>
    </row>
    <row r="108" spans="1:11" ht="15">
      <c r="A108" s="134"/>
      <c r="B108" s="134"/>
      <c r="C108" s="134"/>
      <c r="D108" s="135" t="s">
        <v>280</v>
      </c>
      <c r="E108" s="134"/>
      <c r="F108" s="108">
        <v>4</v>
      </c>
      <c r="G108" s="108">
        <v>0.1</v>
      </c>
      <c r="H108" s="108">
        <v>14.4</v>
      </c>
      <c r="I108" s="108">
        <v>0.15</v>
      </c>
      <c r="J108" s="108">
        <v>4</v>
      </c>
      <c r="K108" s="144">
        <f>F108*G108*H108*I108*J108</f>
        <v>3.4560000000000004</v>
      </c>
    </row>
    <row r="109" spans="1:11" ht="15">
      <c r="A109" s="152"/>
      <c r="B109" s="134"/>
      <c r="C109" s="134"/>
      <c r="D109" s="153" t="s">
        <v>281</v>
      </c>
      <c r="E109" s="134"/>
      <c r="F109" s="108">
        <v>1</v>
      </c>
      <c r="G109" s="108">
        <v>0.1</v>
      </c>
      <c r="H109" s="108">
        <v>0.9</v>
      </c>
      <c r="I109" s="108">
        <v>0.15</v>
      </c>
      <c r="J109" s="108">
        <v>80</v>
      </c>
      <c r="K109" s="144">
        <f>F109*G109*H109*I109*J109</f>
        <v>1.08</v>
      </c>
    </row>
    <row r="110" spans="1:11" ht="15.75">
      <c r="A110" s="134"/>
      <c r="B110" s="134"/>
      <c r="C110" s="134"/>
      <c r="D110" s="135"/>
      <c r="E110" s="134"/>
      <c r="F110" s="108"/>
      <c r="G110" s="108"/>
      <c r="H110" s="108"/>
      <c r="I110" s="108"/>
      <c r="J110" s="108"/>
      <c r="K110" s="143">
        <f>SUM(K107:K109)</f>
        <v>8.244</v>
      </c>
    </row>
    <row r="111" spans="1:11" s="89" customFormat="1" ht="15.75">
      <c r="A111" s="116" t="s">
        <v>91</v>
      </c>
      <c r="B111" s="116" t="s">
        <v>8</v>
      </c>
      <c r="C111" s="114" t="s">
        <v>67</v>
      </c>
      <c r="D111" s="133" t="s">
        <v>92</v>
      </c>
      <c r="E111" s="116" t="s">
        <v>69</v>
      </c>
      <c r="F111" s="154" t="s">
        <v>15</v>
      </c>
      <c r="G111" s="154" t="s">
        <v>216</v>
      </c>
      <c r="H111" s="154" t="s">
        <v>22</v>
      </c>
      <c r="I111" s="154" t="s">
        <v>217</v>
      </c>
      <c r="J111" s="154" t="s">
        <v>218</v>
      </c>
      <c r="K111" s="113" t="s">
        <v>219</v>
      </c>
    </row>
    <row r="112" spans="1:11" ht="30">
      <c r="A112" s="134"/>
      <c r="B112" s="134"/>
      <c r="C112" s="134"/>
      <c r="D112" s="135" t="s">
        <v>283</v>
      </c>
      <c r="E112" s="134">
        <v>0.617</v>
      </c>
      <c r="F112" s="108">
        <v>4</v>
      </c>
      <c r="G112" s="108"/>
      <c r="H112" s="108">
        <v>4.95</v>
      </c>
      <c r="I112" s="108"/>
      <c r="J112" s="108">
        <v>12</v>
      </c>
      <c r="K112" s="144">
        <f>E112*F112*H112*J112</f>
        <v>146.5992</v>
      </c>
    </row>
    <row r="113" spans="1:11" ht="30">
      <c r="A113" s="134"/>
      <c r="B113" s="134"/>
      <c r="C113" s="134"/>
      <c r="D113" s="135" t="s">
        <v>284</v>
      </c>
      <c r="E113" s="134">
        <v>0.617</v>
      </c>
      <c r="F113" s="108">
        <v>4</v>
      </c>
      <c r="G113" s="108"/>
      <c r="H113" s="108">
        <v>14.4</v>
      </c>
      <c r="I113" s="108"/>
      <c r="J113" s="108">
        <v>4</v>
      </c>
      <c r="K113" s="144">
        <f>E113*F113*H113*J113</f>
        <v>142.1568</v>
      </c>
    </row>
    <row r="114" spans="1:11" ht="15">
      <c r="A114" s="134"/>
      <c r="B114" s="134"/>
      <c r="C114" s="134"/>
      <c r="D114" s="135" t="s">
        <v>285</v>
      </c>
      <c r="E114" s="134">
        <v>0.617</v>
      </c>
      <c r="F114" s="108">
        <v>8</v>
      </c>
      <c r="G114" s="108"/>
      <c r="H114" s="108">
        <v>1.2</v>
      </c>
      <c r="I114" s="108"/>
      <c r="J114" s="108">
        <v>10</v>
      </c>
      <c r="K114" s="144">
        <f>E114*F114*H114*J114</f>
        <v>59.232</v>
      </c>
    </row>
    <row r="115" spans="1:11" ht="15.75">
      <c r="A115" s="134"/>
      <c r="B115" s="134"/>
      <c r="C115" s="134"/>
      <c r="D115" s="135"/>
      <c r="E115" s="134"/>
      <c r="F115" s="108"/>
      <c r="G115" s="108"/>
      <c r="H115" s="108"/>
      <c r="I115" s="108"/>
      <c r="J115" s="108"/>
      <c r="K115" s="143">
        <f>SUM(K112:K114)</f>
        <v>347.98799999999994</v>
      </c>
    </row>
    <row r="116" spans="1:11" s="89" customFormat="1" ht="15.75">
      <c r="A116" s="101" t="s">
        <v>93</v>
      </c>
      <c r="B116" s="101" t="s">
        <v>8</v>
      </c>
      <c r="C116" s="114" t="s">
        <v>268</v>
      </c>
      <c r="D116" s="129" t="s">
        <v>286</v>
      </c>
      <c r="E116" s="101" t="s">
        <v>56</v>
      </c>
      <c r="F116" s="117" t="s">
        <v>15</v>
      </c>
      <c r="G116" s="117" t="s">
        <v>216</v>
      </c>
      <c r="H116" s="117" t="s">
        <v>22</v>
      </c>
      <c r="I116" s="117" t="s">
        <v>217</v>
      </c>
      <c r="J116" s="117" t="s">
        <v>218</v>
      </c>
      <c r="K116" s="145" t="s">
        <v>219</v>
      </c>
    </row>
    <row r="117" spans="1:11" ht="15">
      <c r="A117" s="134"/>
      <c r="B117" s="134"/>
      <c r="C117" s="134"/>
      <c r="D117" s="135" t="s">
        <v>287</v>
      </c>
      <c r="E117" s="134"/>
      <c r="F117" s="108">
        <v>2</v>
      </c>
      <c r="G117" s="108">
        <v>0.1</v>
      </c>
      <c r="H117" s="108">
        <v>26.1</v>
      </c>
      <c r="I117" s="108">
        <v>0.15</v>
      </c>
      <c r="J117" s="108"/>
      <c r="K117" s="144">
        <f>F117*G117*H117*I117</f>
        <v>0.783</v>
      </c>
    </row>
    <row r="118" spans="1:11" ht="15.75">
      <c r="A118" s="134"/>
      <c r="B118" s="134"/>
      <c r="C118" s="134"/>
      <c r="D118" s="135"/>
      <c r="E118" s="134"/>
      <c r="F118" s="108"/>
      <c r="G118" s="108"/>
      <c r="H118" s="108"/>
      <c r="I118" s="108"/>
      <c r="J118" s="108"/>
      <c r="K118" s="143">
        <f>K117</f>
        <v>0.783</v>
      </c>
    </row>
    <row r="119" spans="1:11" s="89" customFormat="1" ht="15.75">
      <c r="A119" s="101" t="s">
        <v>94</v>
      </c>
      <c r="B119" s="101" t="s">
        <v>8</v>
      </c>
      <c r="C119" s="114" t="s">
        <v>64</v>
      </c>
      <c r="D119" s="115" t="s">
        <v>288</v>
      </c>
      <c r="E119" s="101" t="s">
        <v>56</v>
      </c>
      <c r="F119" s="117" t="s">
        <v>15</v>
      </c>
      <c r="G119" s="117" t="s">
        <v>216</v>
      </c>
      <c r="H119" s="117" t="s">
        <v>22</v>
      </c>
      <c r="I119" s="117" t="s">
        <v>217</v>
      </c>
      <c r="J119" s="117" t="s">
        <v>218</v>
      </c>
      <c r="K119" s="145" t="s">
        <v>219</v>
      </c>
    </row>
    <row r="120" spans="1:11" ht="15">
      <c r="A120" s="134"/>
      <c r="B120" s="134"/>
      <c r="C120" s="134"/>
      <c r="D120" s="135" t="s">
        <v>287</v>
      </c>
      <c r="E120" s="134"/>
      <c r="F120" s="108">
        <v>2</v>
      </c>
      <c r="G120" s="108">
        <v>0.1</v>
      </c>
      <c r="H120" s="108">
        <v>26.1</v>
      </c>
      <c r="I120" s="108">
        <v>0.15</v>
      </c>
      <c r="J120" s="108"/>
      <c r="K120" s="144">
        <f>F120*G120*H120*I120</f>
        <v>0.783</v>
      </c>
    </row>
    <row r="121" spans="1:11" ht="15.75">
      <c r="A121" s="134"/>
      <c r="B121" s="134"/>
      <c r="C121" s="134"/>
      <c r="D121" s="135"/>
      <c r="E121" s="134"/>
      <c r="F121" s="108"/>
      <c r="G121" s="108"/>
      <c r="H121" s="108"/>
      <c r="I121" s="108"/>
      <c r="J121" s="108"/>
      <c r="K121" s="143">
        <f>K120</f>
        <v>0.783</v>
      </c>
    </row>
    <row r="122" spans="1:11" s="89" customFormat="1" ht="15.75">
      <c r="A122" s="101" t="s">
        <v>96</v>
      </c>
      <c r="B122" s="101" t="s">
        <v>8</v>
      </c>
      <c r="C122" s="114" t="s">
        <v>67</v>
      </c>
      <c r="D122" s="133" t="s">
        <v>289</v>
      </c>
      <c r="E122" s="101" t="s">
        <v>69</v>
      </c>
      <c r="F122" s="117" t="s">
        <v>15</v>
      </c>
      <c r="G122" s="117" t="s">
        <v>216</v>
      </c>
      <c r="H122" s="117" t="s">
        <v>22</v>
      </c>
      <c r="I122" s="117" t="s">
        <v>217</v>
      </c>
      <c r="J122" s="117" t="s">
        <v>218</v>
      </c>
      <c r="K122" s="145" t="s">
        <v>219</v>
      </c>
    </row>
    <row r="123" spans="1:11" ht="15">
      <c r="A123" s="134"/>
      <c r="B123" s="134"/>
      <c r="C123" s="134"/>
      <c r="D123" s="135" t="s">
        <v>290</v>
      </c>
      <c r="E123" s="134">
        <v>0.617</v>
      </c>
      <c r="F123" s="108">
        <v>2</v>
      </c>
      <c r="G123" s="108"/>
      <c r="H123" s="108">
        <v>27.9</v>
      </c>
      <c r="I123" s="108"/>
      <c r="J123" s="108"/>
      <c r="K123" s="144">
        <f>H123*F123*E123</f>
        <v>34.428599999999996</v>
      </c>
    </row>
    <row r="124" spans="1:11" ht="15.75">
      <c r="A124" s="134"/>
      <c r="B124" s="134"/>
      <c r="C124" s="134"/>
      <c r="D124" s="135"/>
      <c r="E124" s="134"/>
      <c r="F124" s="108"/>
      <c r="G124" s="108"/>
      <c r="H124" s="108"/>
      <c r="I124" s="108"/>
      <c r="J124" s="108"/>
      <c r="K124" s="143">
        <f>K123</f>
        <v>34.428599999999996</v>
      </c>
    </row>
    <row r="125" spans="1:11" s="89" customFormat="1" ht="15.75">
      <c r="A125" s="101" t="s">
        <v>98</v>
      </c>
      <c r="B125" s="101" t="s">
        <v>8</v>
      </c>
      <c r="C125" s="114" t="s">
        <v>268</v>
      </c>
      <c r="D125" s="129" t="s">
        <v>291</v>
      </c>
      <c r="E125" s="101" t="s">
        <v>56</v>
      </c>
      <c r="F125" s="117" t="s">
        <v>15</v>
      </c>
      <c r="G125" s="117" t="s">
        <v>216</v>
      </c>
      <c r="H125" s="117" t="s">
        <v>22</v>
      </c>
      <c r="I125" s="117" t="s">
        <v>217</v>
      </c>
      <c r="J125" s="117" t="s">
        <v>218</v>
      </c>
      <c r="K125" s="145" t="s">
        <v>219</v>
      </c>
    </row>
    <row r="126" spans="1:11" ht="15">
      <c r="A126" s="134"/>
      <c r="B126" s="134"/>
      <c r="C126" s="134"/>
      <c r="D126" s="135" t="s">
        <v>270</v>
      </c>
      <c r="E126" s="134"/>
      <c r="F126" s="108">
        <v>12</v>
      </c>
      <c r="G126" s="108">
        <v>0.15</v>
      </c>
      <c r="H126" s="108">
        <v>0.15</v>
      </c>
      <c r="I126" s="108">
        <v>1.6</v>
      </c>
      <c r="J126" s="108"/>
      <c r="K126" s="144">
        <f>F126*G126*H126*I126</f>
        <v>0.43199999999999994</v>
      </c>
    </row>
    <row r="127" spans="1:11" ht="15.75">
      <c r="A127" s="134"/>
      <c r="B127" s="134"/>
      <c r="C127" s="134"/>
      <c r="D127" s="135"/>
      <c r="E127" s="134"/>
      <c r="F127" s="108"/>
      <c r="G127" s="108"/>
      <c r="H127" s="108"/>
      <c r="I127" s="108"/>
      <c r="J127" s="108"/>
      <c r="K127" s="143">
        <f>K126</f>
        <v>0.43199999999999994</v>
      </c>
    </row>
    <row r="128" spans="1:11" s="89" customFormat="1" ht="15.75">
      <c r="A128" s="101" t="s">
        <v>99</v>
      </c>
      <c r="B128" s="101" t="s">
        <v>8</v>
      </c>
      <c r="C128" s="114" t="s">
        <v>64</v>
      </c>
      <c r="D128" s="115" t="s">
        <v>292</v>
      </c>
      <c r="E128" s="101" t="s">
        <v>56</v>
      </c>
      <c r="F128" s="117" t="s">
        <v>15</v>
      </c>
      <c r="G128" s="117" t="s">
        <v>216</v>
      </c>
      <c r="H128" s="117" t="s">
        <v>22</v>
      </c>
      <c r="I128" s="117" t="s">
        <v>217</v>
      </c>
      <c r="J128" s="117" t="s">
        <v>218</v>
      </c>
      <c r="K128" s="145" t="s">
        <v>219</v>
      </c>
    </row>
    <row r="129" spans="1:11" ht="15">
      <c r="A129" s="134"/>
      <c r="B129" s="134"/>
      <c r="C129" s="134"/>
      <c r="D129" s="135" t="s">
        <v>270</v>
      </c>
      <c r="E129" s="134"/>
      <c r="F129" s="108">
        <v>12</v>
      </c>
      <c r="G129" s="108">
        <v>0.15</v>
      </c>
      <c r="H129" s="108">
        <v>0.15</v>
      </c>
      <c r="I129" s="108">
        <v>1.6</v>
      </c>
      <c r="J129" s="108"/>
      <c r="K129" s="144">
        <f>F129*G129*H129*I129</f>
        <v>0.43199999999999994</v>
      </c>
    </row>
    <row r="130" spans="1:11" ht="15.75">
      <c r="A130" s="134"/>
      <c r="B130" s="134"/>
      <c r="C130" s="134"/>
      <c r="D130" s="135"/>
      <c r="E130" s="134"/>
      <c r="F130" s="108"/>
      <c r="G130" s="108"/>
      <c r="H130" s="108"/>
      <c r="I130" s="108"/>
      <c r="J130" s="108"/>
      <c r="K130" s="143">
        <f>K129</f>
        <v>0.43199999999999994</v>
      </c>
    </row>
    <row r="131" spans="1:11" s="89" customFormat="1" ht="15.75">
      <c r="A131" s="101" t="s">
        <v>101</v>
      </c>
      <c r="B131" s="101" t="s">
        <v>8</v>
      </c>
      <c r="C131" s="114" t="s">
        <v>67</v>
      </c>
      <c r="D131" s="133" t="s">
        <v>102</v>
      </c>
      <c r="E131" s="101" t="s">
        <v>69</v>
      </c>
      <c r="F131" s="117" t="s">
        <v>15</v>
      </c>
      <c r="G131" s="117" t="s">
        <v>216</v>
      </c>
      <c r="H131" s="117" t="s">
        <v>22</v>
      </c>
      <c r="I131" s="117" t="s">
        <v>217</v>
      </c>
      <c r="J131" s="117" t="s">
        <v>218</v>
      </c>
      <c r="K131" s="145" t="s">
        <v>219</v>
      </c>
    </row>
    <row r="132" spans="1:11" ht="15.75">
      <c r="A132" s="107"/>
      <c r="B132" s="107"/>
      <c r="C132" s="119"/>
      <c r="D132" s="135" t="s">
        <v>293</v>
      </c>
      <c r="E132" s="134">
        <v>0.617</v>
      </c>
      <c r="F132" s="108">
        <v>4</v>
      </c>
      <c r="G132" s="108"/>
      <c r="H132" s="108"/>
      <c r="I132" s="108">
        <v>1.6</v>
      </c>
      <c r="J132" s="108">
        <v>12</v>
      </c>
      <c r="K132" s="128">
        <f>E132*F132*I132*J132</f>
        <v>47.385600000000004</v>
      </c>
    </row>
    <row r="133" spans="1:11" ht="15.75">
      <c r="A133" s="107"/>
      <c r="B133" s="107"/>
      <c r="C133" s="119"/>
      <c r="D133" s="135"/>
      <c r="E133" s="134"/>
      <c r="F133" s="108"/>
      <c r="G133" s="108"/>
      <c r="H133" s="108"/>
      <c r="I133" s="108"/>
      <c r="J133" s="108"/>
      <c r="K133" s="143">
        <f>K132</f>
        <v>47.385600000000004</v>
      </c>
    </row>
    <row r="134" spans="1:11" s="89" customFormat="1" ht="15.75">
      <c r="A134" s="101" t="s">
        <v>103</v>
      </c>
      <c r="B134" s="101" t="s">
        <v>8</v>
      </c>
      <c r="C134" s="114" t="s">
        <v>71</v>
      </c>
      <c r="D134" s="133" t="s">
        <v>87</v>
      </c>
      <c r="E134" s="101" t="s">
        <v>69</v>
      </c>
      <c r="F134" s="117" t="s">
        <v>15</v>
      </c>
      <c r="G134" s="117" t="s">
        <v>216</v>
      </c>
      <c r="H134" s="117" t="s">
        <v>22</v>
      </c>
      <c r="I134" s="117" t="s">
        <v>217</v>
      </c>
      <c r="J134" s="117" t="s">
        <v>218</v>
      </c>
      <c r="K134" s="145" t="s">
        <v>219</v>
      </c>
    </row>
    <row r="135" spans="1:11" ht="15.75">
      <c r="A135" s="107"/>
      <c r="B135" s="107"/>
      <c r="C135" s="119"/>
      <c r="D135" s="157" t="s">
        <v>294</v>
      </c>
      <c r="E135" s="134">
        <v>0.154</v>
      </c>
      <c r="F135" s="108"/>
      <c r="G135" s="108">
        <v>0.15</v>
      </c>
      <c r="H135" s="108">
        <v>0.54</v>
      </c>
      <c r="I135" s="108">
        <v>1.6</v>
      </c>
      <c r="J135" s="108">
        <v>12</v>
      </c>
      <c r="K135" s="128">
        <f>(I135*J135/G135)*H135*E135</f>
        <v>10.644480000000003</v>
      </c>
    </row>
    <row r="136" spans="1:11" ht="15.75">
      <c r="A136" s="107"/>
      <c r="B136" s="107"/>
      <c r="C136" s="119"/>
      <c r="D136" s="158"/>
      <c r="E136" s="107"/>
      <c r="F136" s="109"/>
      <c r="G136" s="109"/>
      <c r="H136" s="109"/>
      <c r="I136" s="109"/>
      <c r="J136" s="109"/>
      <c r="K136" s="143">
        <f>K135</f>
        <v>10.644480000000003</v>
      </c>
    </row>
    <row r="137" spans="1:11" s="89" customFormat="1" ht="15.75">
      <c r="A137" s="101" t="s">
        <v>105</v>
      </c>
      <c r="B137" s="101" t="s">
        <v>8</v>
      </c>
      <c r="C137" s="114" t="s">
        <v>77</v>
      </c>
      <c r="D137" s="129" t="s">
        <v>78</v>
      </c>
      <c r="E137" s="116" t="s">
        <v>225</v>
      </c>
      <c r="F137" s="117" t="s">
        <v>15</v>
      </c>
      <c r="G137" s="117" t="s">
        <v>216</v>
      </c>
      <c r="H137" s="117" t="s">
        <v>22</v>
      </c>
      <c r="I137" s="117" t="s">
        <v>217</v>
      </c>
      <c r="J137" s="117" t="s">
        <v>218</v>
      </c>
      <c r="K137" s="145" t="s">
        <v>219</v>
      </c>
    </row>
    <row r="138" spans="1:11" ht="15.75">
      <c r="A138" s="107"/>
      <c r="B138" s="107"/>
      <c r="C138" s="119"/>
      <c r="D138" s="157" t="s">
        <v>295</v>
      </c>
      <c r="E138" s="134"/>
      <c r="F138" s="108">
        <v>2</v>
      </c>
      <c r="G138" s="108">
        <v>0.3</v>
      </c>
      <c r="H138" s="108"/>
      <c r="I138" s="108">
        <v>1</v>
      </c>
      <c r="J138" s="108">
        <v>36</v>
      </c>
      <c r="K138" s="144">
        <f>J138*I138*G138*F138</f>
        <v>21.599999999999998</v>
      </c>
    </row>
    <row r="139" spans="1:11" ht="15.75">
      <c r="A139" s="107"/>
      <c r="B139" s="107"/>
      <c r="C139" s="119"/>
      <c r="D139" s="157" t="s">
        <v>296</v>
      </c>
      <c r="E139" s="134"/>
      <c r="F139" s="108">
        <v>2</v>
      </c>
      <c r="G139" s="108">
        <v>0.3</v>
      </c>
      <c r="H139" s="108"/>
      <c r="I139" s="108">
        <v>1.6</v>
      </c>
      <c r="J139" s="108">
        <v>12</v>
      </c>
      <c r="K139" s="144">
        <f>F139*G139*I139*J139</f>
        <v>11.52</v>
      </c>
    </row>
    <row r="140" spans="1:11" ht="15.75">
      <c r="A140" s="107"/>
      <c r="B140" s="107"/>
      <c r="C140" s="119"/>
      <c r="D140" s="158"/>
      <c r="E140" s="107"/>
      <c r="F140" s="109"/>
      <c r="G140" s="109"/>
      <c r="H140" s="109"/>
      <c r="I140" s="109"/>
      <c r="J140" s="109"/>
      <c r="K140" s="143">
        <f>SUM(K138:K139)</f>
        <v>33.12</v>
      </c>
    </row>
    <row r="141" spans="1:11" ht="15.75">
      <c r="A141" s="130">
        <v>5</v>
      </c>
      <c r="B141" s="131"/>
      <c r="C141" s="131"/>
      <c r="D141" s="132" t="str">
        <f>'PO 02'!B51</f>
        <v>ALVENARIA</v>
      </c>
      <c r="E141" s="132"/>
      <c r="F141" s="132"/>
      <c r="G141" s="132"/>
      <c r="H141" s="132"/>
      <c r="I141" s="132"/>
      <c r="J141" s="132"/>
      <c r="K141" s="147"/>
    </row>
    <row r="142" spans="1:11" s="89" customFormat="1" ht="15.75">
      <c r="A142" s="101" t="s">
        <v>109</v>
      </c>
      <c r="B142" s="101" t="s">
        <v>8</v>
      </c>
      <c r="C142" s="114" t="s">
        <v>110</v>
      </c>
      <c r="D142" s="129" t="s">
        <v>297</v>
      </c>
      <c r="E142" s="116" t="s">
        <v>225</v>
      </c>
      <c r="F142" s="117" t="s">
        <v>15</v>
      </c>
      <c r="G142" s="117" t="s">
        <v>216</v>
      </c>
      <c r="H142" s="117" t="s">
        <v>22</v>
      </c>
      <c r="I142" s="117" t="s">
        <v>217</v>
      </c>
      <c r="J142" s="117" t="s">
        <v>218</v>
      </c>
      <c r="K142" s="145" t="s">
        <v>219</v>
      </c>
    </row>
    <row r="143" spans="1:11" ht="15.75">
      <c r="A143" s="159"/>
      <c r="B143" s="159"/>
      <c r="C143" s="119"/>
      <c r="D143" s="160" t="s">
        <v>298</v>
      </c>
      <c r="E143" s="107"/>
      <c r="F143" s="108">
        <v>12</v>
      </c>
      <c r="G143" s="108"/>
      <c r="H143" s="108">
        <v>4.7</v>
      </c>
      <c r="I143" s="108">
        <v>2.15</v>
      </c>
      <c r="J143" s="108"/>
      <c r="K143" s="128">
        <f>F143*H143*I143</f>
        <v>121.26</v>
      </c>
    </row>
    <row r="144" spans="1:11" ht="15.75">
      <c r="A144" s="159"/>
      <c r="B144" s="159"/>
      <c r="C144" s="119"/>
      <c r="D144" s="160" t="s">
        <v>299</v>
      </c>
      <c r="E144" s="107"/>
      <c r="F144" s="108">
        <v>4</v>
      </c>
      <c r="G144" s="108"/>
      <c r="H144" s="108">
        <v>13.5</v>
      </c>
      <c r="I144" s="108">
        <v>2.15</v>
      </c>
      <c r="J144" s="108"/>
      <c r="K144" s="128">
        <f>F144*H144*I144</f>
        <v>116.1</v>
      </c>
    </row>
    <row r="145" spans="1:11" ht="15.75">
      <c r="A145" s="159"/>
      <c r="B145" s="159"/>
      <c r="C145" s="119"/>
      <c r="D145" s="160" t="s">
        <v>300</v>
      </c>
      <c r="E145" s="107"/>
      <c r="F145" s="108">
        <v>8</v>
      </c>
      <c r="G145" s="108"/>
      <c r="H145" s="108">
        <v>0.9</v>
      </c>
      <c r="I145" s="108">
        <v>0.4</v>
      </c>
      <c r="J145" s="108">
        <v>10</v>
      </c>
      <c r="K145" s="128">
        <f>F145*H145*I145*J145</f>
        <v>28.800000000000004</v>
      </c>
    </row>
    <row r="146" spans="1:11" ht="15.75">
      <c r="A146" s="159"/>
      <c r="B146" s="159"/>
      <c r="C146" s="119"/>
      <c r="D146" s="160" t="s">
        <v>301</v>
      </c>
      <c r="E146" s="107"/>
      <c r="F146" s="108">
        <v>3</v>
      </c>
      <c r="G146" s="108"/>
      <c r="H146" s="108">
        <v>14.4</v>
      </c>
      <c r="I146" s="108">
        <v>0.2</v>
      </c>
      <c r="J146" s="108"/>
      <c r="K146" s="128">
        <f>F146*H146*I146</f>
        <v>8.64</v>
      </c>
    </row>
    <row r="147" spans="1:11" ht="15.75">
      <c r="A147" s="159"/>
      <c r="B147" s="159"/>
      <c r="C147" s="119"/>
      <c r="D147" s="160" t="s">
        <v>302</v>
      </c>
      <c r="E147" s="107"/>
      <c r="F147" s="108">
        <v>6</v>
      </c>
      <c r="G147" s="108"/>
      <c r="H147" s="108">
        <v>4.7</v>
      </c>
      <c r="I147" s="108">
        <v>0.2</v>
      </c>
      <c r="J147" s="108"/>
      <c r="K147" s="128">
        <f>F147*H147*I147</f>
        <v>5.640000000000001</v>
      </c>
    </row>
    <row r="148" spans="1:11" ht="15.75">
      <c r="A148" s="161"/>
      <c r="B148" s="162"/>
      <c r="C148" s="162"/>
      <c r="D148" s="163"/>
      <c r="E148" s="163"/>
      <c r="F148" s="163"/>
      <c r="G148" s="163"/>
      <c r="H148" s="163"/>
      <c r="I148" s="163"/>
      <c r="J148" s="163"/>
      <c r="K148" s="146">
        <f>K143+K144+K145+K146+K147</f>
        <v>280.44</v>
      </c>
    </row>
    <row r="149" spans="1:11" s="89" customFormat="1" ht="15.75">
      <c r="A149" s="101" t="s">
        <v>112</v>
      </c>
      <c r="B149" s="101" t="s">
        <v>8</v>
      </c>
      <c r="C149" s="114" t="s">
        <v>110</v>
      </c>
      <c r="D149" s="129" t="s">
        <v>303</v>
      </c>
      <c r="E149" s="116" t="s">
        <v>225</v>
      </c>
      <c r="F149" s="117" t="s">
        <v>15</v>
      </c>
      <c r="G149" s="117" t="s">
        <v>216</v>
      </c>
      <c r="H149" s="117" t="s">
        <v>22</v>
      </c>
      <c r="I149" s="117" t="s">
        <v>217</v>
      </c>
      <c r="J149" s="117" t="s">
        <v>218</v>
      </c>
      <c r="K149" s="145" t="s">
        <v>219</v>
      </c>
    </row>
    <row r="150" spans="1:11" ht="15">
      <c r="A150" s="159"/>
      <c r="B150" s="159"/>
      <c r="C150" s="159"/>
      <c r="D150" s="160" t="s">
        <v>304</v>
      </c>
      <c r="E150" s="159"/>
      <c r="F150" s="156">
        <v>12</v>
      </c>
      <c r="G150" s="164"/>
      <c r="H150" s="156">
        <v>4.7</v>
      </c>
      <c r="I150" s="156">
        <v>0.8</v>
      </c>
      <c r="J150" s="156"/>
      <c r="K150" s="148">
        <f>I150*H150*F150</f>
        <v>45.120000000000005</v>
      </c>
    </row>
    <row r="151" spans="1:11" ht="15">
      <c r="A151" s="159"/>
      <c r="B151" s="159"/>
      <c r="C151" s="159"/>
      <c r="D151" s="160" t="s">
        <v>305</v>
      </c>
      <c r="E151" s="159"/>
      <c r="F151" s="156">
        <v>4</v>
      </c>
      <c r="G151" s="164"/>
      <c r="H151" s="156">
        <v>13.5</v>
      </c>
      <c r="I151" s="156">
        <v>0.8</v>
      </c>
      <c r="J151" s="156"/>
      <c r="K151" s="148">
        <f>I151*H151*F151</f>
        <v>43.2</v>
      </c>
    </row>
    <row r="152" spans="1:11" ht="15.75">
      <c r="A152" s="161"/>
      <c r="B152" s="162"/>
      <c r="C152" s="162"/>
      <c r="D152" s="160" t="s">
        <v>300</v>
      </c>
      <c r="E152" s="163"/>
      <c r="F152" s="108">
        <v>8</v>
      </c>
      <c r="G152" s="108"/>
      <c r="H152" s="108">
        <v>0.9</v>
      </c>
      <c r="I152" s="108">
        <v>0.2</v>
      </c>
      <c r="J152" s="108">
        <v>10</v>
      </c>
      <c r="K152" s="128">
        <f>F152*H152*I152*J152</f>
        <v>14.400000000000002</v>
      </c>
    </row>
    <row r="153" spans="1:11" ht="15.75">
      <c r="A153" s="161"/>
      <c r="B153" s="162"/>
      <c r="C153" s="162"/>
      <c r="D153" s="160"/>
      <c r="E153" s="163"/>
      <c r="F153" s="108"/>
      <c r="G153" s="108"/>
      <c r="H153" s="108"/>
      <c r="I153" s="108"/>
      <c r="J153" s="108"/>
      <c r="K153" s="143">
        <f>SUM(K150:K152)</f>
        <v>102.72000000000001</v>
      </c>
    </row>
    <row r="154" spans="1:11" s="89" customFormat="1" ht="15.75">
      <c r="A154" s="165" t="s">
        <v>114</v>
      </c>
      <c r="B154" s="165" t="s">
        <v>8</v>
      </c>
      <c r="C154" s="114" t="s">
        <v>115</v>
      </c>
      <c r="D154" s="125" t="s">
        <v>306</v>
      </c>
      <c r="E154" s="101" t="s">
        <v>56</v>
      </c>
      <c r="F154" s="117" t="s">
        <v>15</v>
      </c>
      <c r="G154" s="117" t="s">
        <v>216</v>
      </c>
      <c r="H154" s="117" t="s">
        <v>22</v>
      </c>
      <c r="I154" s="117" t="s">
        <v>217</v>
      </c>
      <c r="J154" s="117" t="s">
        <v>218</v>
      </c>
      <c r="K154" s="145" t="s">
        <v>219</v>
      </c>
    </row>
    <row r="155" spans="1:11" ht="15">
      <c r="A155" s="159"/>
      <c r="B155" s="159"/>
      <c r="C155" s="159"/>
      <c r="D155" s="160" t="s">
        <v>307</v>
      </c>
      <c r="E155" s="159"/>
      <c r="F155" s="156">
        <v>20</v>
      </c>
      <c r="G155" s="166">
        <v>0.015</v>
      </c>
      <c r="H155" s="156">
        <v>4.7</v>
      </c>
      <c r="I155" s="156">
        <v>2.45</v>
      </c>
      <c r="J155" s="156"/>
      <c r="K155" s="148">
        <f>I155*H155*G155*F155</f>
        <v>3.4545</v>
      </c>
    </row>
    <row r="156" spans="1:11" ht="15">
      <c r="A156" s="159"/>
      <c r="B156" s="159"/>
      <c r="C156" s="159"/>
      <c r="D156" s="160" t="s">
        <v>308</v>
      </c>
      <c r="E156" s="159"/>
      <c r="F156" s="156">
        <v>4</v>
      </c>
      <c r="G156" s="166">
        <v>0.015</v>
      </c>
      <c r="H156" s="156">
        <v>13.5</v>
      </c>
      <c r="I156" s="156">
        <v>2.45</v>
      </c>
      <c r="J156" s="156"/>
      <c r="K156" s="148">
        <f>I156*H156*G156*F156</f>
        <v>1.9845000000000002</v>
      </c>
    </row>
    <row r="157" spans="1:11" ht="15">
      <c r="A157" s="159"/>
      <c r="B157" s="159"/>
      <c r="C157" s="159"/>
      <c r="D157" s="160" t="s">
        <v>309</v>
      </c>
      <c r="E157" s="159"/>
      <c r="F157" s="156">
        <v>3</v>
      </c>
      <c r="G157" s="166">
        <v>0.015</v>
      </c>
      <c r="H157" s="156">
        <v>14.4</v>
      </c>
      <c r="I157" s="156">
        <v>2.95</v>
      </c>
      <c r="J157" s="156"/>
      <c r="K157" s="148">
        <f>F157*G157*H157*I157</f>
        <v>1.9116000000000002</v>
      </c>
    </row>
    <row r="158" spans="1:11" ht="15">
      <c r="A158" s="159"/>
      <c r="B158" s="159"/>
      <c r="C158" s="159"/>
      <c r="D158" s="160" t="s">
        <v>310</v>
      </c>
      <c r="E158" s="159"/>
      <c r="F158" s="156">
        <v>2</v>
      </c>
      <c r="G158" s="166">
        <v>0.015</v>
      </c>
      <c r="H158" s="156">
        <v>5.15</v>
      </c>
      <c r="I158" s="156">
        <v>2.95</v>
      </c>
      <c r="J158" s="156"/>
      <c r="K158" s="148">
        <f>F158*G158*H158*I158</f>
        <v>0.45577500000000004</v>
      </c>
    </row>
    <row r="159" spans="1:11" ht="15">
      <c r="A159" s="159"/>
      <c r="B159" s="159"/>
      <c r="C159" s="159"/>
      <c r="D159" s="160" t="s">
        <v>311</v>
      </c>
      <c r="E159" s="159"/>
      <c r="F159" s="156">
        <v>16</v>
      </c>
      <c r="G159" s="166">
        <v>0.015</v>
      </c>
      <c r="H159" s="156">
        <v>0.9</v>
      </c>
      <c r="I159" s="156">
        <v>0.6</v>
      </c>
      <c r="J159" s="156">
        <v>10</v>
      </c>
      <c r="K159" s="173">
        <f>F159*G159*H159*I159*J159</f>
        <v>1.2959999999999998</v>
      </c>
    </row>
    <row r="160" spans="1:11" ht="15">
      <c r="A160" s="159"/>
      <c r="B160" s="159"/>
      <c r="C160" s="159"/>
      <c r="D160" s="160" t="s">
        <v>312</v>
      </c>
      <c r="E160" s="159"/>
      <c r="F160" s="156">
        <v>2</v>
      </c>
      <c r="G160" s="166">
        <v>0.015</v>
      </c>
      <c r="H160" s="156">
        <v>0.17</v>
      </c>
      <c r="I160" s="156">
        <v>2.95</v>
      </c>
      <c r="J160" s="156">
        <v>10</v>
      </c>
      <c r="K160" s="174">
        <f>F160*G160*H160*I160*J160</f>
        <v>0.15045000000000003</v>
      </c>
    </row>
    <row r="161" spans="1:11" ht="15.75">
      <c r="A161" s="159"/>
      <c r="B161" s="159"/>
      <c r="C161" s="159"/>
      <c r="D161" s="160"/>
      <c r="E161" s="159"/>
      <c r="F161" s="156"/>
      <c r="G161" s="164"/>
      <c r="H161" s="156"/>
      <c r="I161" s="156"/>
      <c r="J161" s="156"/>
      <c r="K161" s="146">
        <f>SUM(K155:K160)</f>
        <v>9.252825</v>
      </c>
    </row>
    <row r="162" spans="1:11" s="89" customFormat="1" ht="31.5">
      <c r="A162" s="165" t="s">
        <v>117</v>
      </c>
      <c r="B162" s="165" t="s">
        <v>8</v>
      </c>
      <c r="C162" s="167" t="s">
        <v>118</v>
      </c>
      <c r="D162" s="125" t="s">
        <v>119</v>
      </c>
      <c r="E162" s="116" t="s">
        <v>225</v>
      </c>
      <c r="F162" s="117" t="s">
        <v>15</v>
      </c>
      <c r="G162" s="117" t="s">
        <v>216</v>
      </c>
      <c r="H162" s="117" t="s">
        <v>22</v>
      </c>
      <c r="I162" s="117" t="s">
        <v>217</v>
      </c>
      <c r="J162" s="117" t="s">
        <v>218</v>
      </c>
      <c r="K162" s="145" t="s">
        <v>219</v>
      </c>
    </row>
    <row r="163" spans="1:11" ht="15.75">
      <c r="A163" s="161"/>
      <c r="B163" s="162"/>
      <c r="C163" s="162"/>
      <c r="D163" s="168" t="s">
        <v>313</v>
      </c>
      <c r="E163" s="163"/>
      <c r="F163" s="156">
        <v>6</v>
      </c>
      <c r="G163" s="164">
        <v>0.2</v>
      </c>
      <c r="H163" s="156">
        <v>13.3</v>
      </c>
      <c r="I163" s="156"/>
      <c r="J163" s="156"/>
      <c r="K163" s="148">
        <f>F163*G163*H163</f>
        <v>15.960000000000003</v>
      </c>
    </row>
    <row r="164" spans="1:11" ht="15.75">
      <c r="A164" s="161"/>
      <c r="B164" s="162"/>
      <c r="C164" s="162"/>
      <c r="D164" s="168" t="s">
        <v>314</v>
      </c>
      <c r="E164" s="163"/>
      <c r="F164" s="156">
        <v>8</v>
      </c>
      <c r="G164" s="164">
        <v>0.2</v>
      </c>
      <c r="H164" s="156">
        <v>4.55</v>
      </c>
      <c r="I164" s="156"/>
      <c r="J164" s="156"/>
      <c r="K164" s="148">
        <f>H164*G164*F164</f>
        <v>7.28</v>
      </c>
    </row>
    <row r="165" spans="1:11" ht="15.75">
      <c r="A165" s="161"/>
      <c r="B165" s="162"/>
      <c r="C165" s="162"/>
      <c r="D165" s="168" t="s">
        <v>315</v>
      </c>
      <c r="E165" s="163"/>
      <c r="F165" s="156">
        <v>2</v>
      </c>
      <c r="G165" s="164">
        <v>0.2</v>
      </c>
      <c r="H165" s="156">
        <v>12.3</v>
      </c>
      <c r="I165" s="156"/>
      <c r="J165" s="156"/>
      <c r="K165" s="148">
        <f>F165*G165*H165</f>
        <v>4.920000000000001</v>
      </c>
    </row>
    <row r="166" spans="1:11" ht="15.75">
      <c r="A166" s="161"/>
      <c r="B166" s="162"/>
      <c r="C166" s="162"/>
      <c r="D166" s="168" t="s">
        <v>316</v>
      </c>
      <c r="E166" s="163"/>
      <c r="F166" s="156">
        <v>4</v>
      </c>
      <c r="G166" s="164"/>
      <c r="H166" s="156">
        <v>14.4</v>
      </c>
      <c r="I166" s="156">
        <v>2.95</v>
      </c>
      <c r="J166" s="156"/>
      <c r="K166" s="148">
        <f>F166*H166*I166</f>
        <v>169.92000000000002</v>
      </c>
    </row>
    <row r="167" spans="1:11" ht="15.75">
      <c r="A167" s="161"/>
      <c r="B167" s="162"/>
      <c r="C167" s="162"/>
      <c r="D167" s="160" t="s">
        <v>317</v>
      </c>
      <c r="E167" s="163"/>
      <c r="F167" s="108">
        <v>1</v>
      </c>
      <c r="G167" s="108"/>
      <c r="H167" s="108">
        <v>3.2</v>
      </c>
      <c r="I167" s="108">
        <v>2.95</v>
      </c>
      <c r="J167" s="108"/>
      <c r="K167" s="128">
        <f>F167*H167*I167</f>
        <v>9.440000000000001</v>
      </c>
    </row>
    <row r="168" spans="1:11" ht="15.75">
      <c r="A168" s="161"/>
      <c r="B168" s="162"/>
      <c r="C168" s="162"/>
      <c r="D168" s="160" t="s">
        <v>318</v>
      </c>
      <c r="E168" s="163"/>
      <c r="F168" s="108">
        <v>2.69</v>
      </c>
      <c r="G168" s="108"/>
      <c r="H168" s="108"/>
      <c r="I168" s="108"/>
      <c r="J168" s="108">
        <v>160</v>
      </c>
      <c r="K168" s="128">
        <f>F168*J168</f>
        <v>430.4</v>
      </c>
    </row>
    <row r="169" spans="1:11" ht="15.75">
      <c r="A169" s="161"/>
      <c r="B169" s="162"/>
      <c r="C169" s="162"/>
      <c r="D169" s="163"/>
      <c r="E169" s="163"/>
      <c r="F169" s="156"/>
      <c r="G169" s="164"/>
      <c r="H169" s="156"/>
      <c r="I169" s="156"/>
      <c r="J169" s="156"/>
      <c r="K169" s="146">
        <f>K165+K164+K163+K166+K167+K168</f>
        <v>637.92</v>
      </c>
    </row>
    <row r="170" spans="1:11" s="89" customFormat="1" ht="15.75">
      <c r="A170" s="101" t="s">
        <v>120</v>
      </c>
      <c r="B170" s="101" t="s">
        <v>8</v>
      </c>
      <c r="C170" s="114" t="s">
        <v>110</v>
      </c>
      <c r="D170" s="129" t="s">
        <v>319</v>
      </c>
      <c r="E170" s="116" t="s">
        <v>225</v>
      </c>
      <c r="F170" s="117" t="s">
        <v>15</v>
      </c>
      <c r="G170" s="117" t="s">
        <v>216</v>
      </c>
      <c r="H170" s="117" t="s">
        <v>22</v>
      </c>
      <c r="I170" s="117" t="s">
        <v>217</v>
      </c>
      <c r="J170" s="117" t="s">
        <v>218</v>
      </c>
      <c r="K170" s="145" t="s">
        <v>219</v>
      </c>
    </row>
    <row r="171" spans="1:11" ht="15.75">
      <c r="A171" s="161"/>
      <c r="B171" s="162"/>
      <c r="C171" s="162"/>
      <c r="D171" s="168" t="s">
        <v>320</v>
      </c>
      <c r="E171" s="163"/>
      <c r="F171" s="156"/>
      <c r="G171" s="164"/>
      <c r="H171" s="156">
        <v>25.7</v>
      </c>
      <c r="I171" s="156">
        <v>1.2</v>
      </c>
      <c r="J171" s="156"/>
      <c r="K171" s="148">
        <f>H171*I171</f>
        <v>30.839999999999996</v>
      </c>
    </row>
    <row r="172" spans="1:11" ht="15.75">
      <c r="A172" s="161"/>
      <c r="B172" s="162"/>
      <c r="C172" s="162"/>
      <c r="D172" s="163"/>
      <c r="E172" s="163"/>
      <c r="F172" s="156"/>
      <c r="G172" s="164"/>
      <c r="H172" s="156"/>
      <c r="I172" s="156"/>
      <c r="J172" s="156"/>
      <c r="K172" s="146">
        <f>K171</f>
        <v>30.839999999999996</v>
      </c>
    </row>
    <row r="173" spans="1:11" s="89" customFormat="1" ht="15.75">
      <c r="A173" s="101" t="s">
        <v>122</v>
      </c>
      <c r="B173" s="101" t="s">
        <v>8</v>
      </c>
      <c r="C173" s="114" t="s">
        <v>110</v>
      </c>
      <c r="D173" s="129" t="s">
        <v>321</v>
      </c>
      <c r="E173" s="116" t="s">
        <v>225</v>
      </c>
      <c r="F173" s="117" t="s">
        <v>15</v>
      </c>
      <c r="G173" s="117" t="s">
        <v>216</v>
      </c>
      <c r="H173" s="117" t="s">
        <v>22</v>
      </c>
      <c r="I173" s="117" t="s">
        <v>217</v>
      </c>
      <c r="J173" s="117" t="s">
        <v>218</v>
      </c>
      <c r="K173" s="145" t="s">
        <v>219</v>
      </c>
    </row>
    <row r="174" spans="1:11" ht="15.75">
      <c r="A174" s="161"/>
      <c r="B174" s="162"/>
      <c r="C174" s="162"/>
      <c r="D174" s="168" t="s">
        <v>322</v>
      </c>
      <c r="E174" s="163"/>
      <c r="F174" s="156"/>
      <c r="G174" s="164"/>
      <c r="H174" s="156">
        <v>25.7</v>
      </c>
      <c r="I174" s="156">
        <v>0.4</v>
      </c>
      <c r="J174" s="156"/>
      <c r="K174" s="148">
        <f>H174*I174</f>
        <v>10.280000000000001</v>
      </c>
    </row>
    <row r="175" spans="1:11" ht="15.75">
      <c r="A175" s="161"/>
      <c r="B175" s="162"/>
      <c r="C175" s="162"/>
      <c r="D175" s="163"/>
      <c r="E175" s="163"/>
      <c r="F175" s="156"/>
      <c r="G175" s="164"/>
      <c r="H175" s="156"/>
      <c r="I175" s="156"/>
      <c r="J175" s="156"/>
      <c r="K175" s="146">
        <f>K174</f>
        <v>10.280000000000001</v>
      </c>
    </row>
    <row r="176" spans="1:11" s="89" customFormat="1" ht="15.75">
      <c r="A176" s="101" t="s">
        <v>124</v>
      </c>
      <c r="B176" s="101" t="s">
        <v>8</v>
      </c>
      <c r="C176" s="114" t="s">
        <v>125</v>
      </c>
      <c r="D176" s="129" t="s">
        <v>126</v>
      </c>
      <c r="E176" s="116" t="s">
        <v>225</v>
      </c>
      <c r="F176" s="117" t="s">
        <v>15</v>
      </c>
      <c r="G176" s="117" t="s">
        <v>216</v>
      </c>
      <c r="H176" s="117" t="s">
        <v>22</v>
      </c>
      <c r="I176" s="117" t="s">
        <v>217</v>
      </c>
      <c r="J176" s="117" t="s">
        <v>218</v>
      </c>
      <c r="K176" s="145" t="s">
        <v>219</v>
      </c>
    </row>
    <row r="177" spans="1:11" ht="15.75">
      <c r="A177" s="161"/>
      <c r="B177" s="162"/>
      <c r="C177" s="162"/>
      <c r="D177" s="168" t="s">
        <v>323</v>
      </c>
      <c r="E177" s="163"/>
      <c r="F177" s="156">
        <v>2</v>
      </c>
      <c r="G177" s="164"/>
      <c r="H177" s="156">
        <v>27.9</v>
      </c>
      <c r="I177" s="156">
        <v>1.4</v>
      </c>
      <c r="J177" s="156"/>
      <c r="K177" s="148">
        <f>F177*H177*I177</f>
        <v>78.11999999999999</v>
      </c>
    </row>
    <row r="178" spans="1:11" ht="15.75">
      <c r="A178" s="161"/>
      <c r="B178" s="162"/>
      <c r="C178" s="162"/>
      <c r="D178" s="168" t="s">
        <v>324</v>
      </c>
      <c r="E178" s="163"/>
      <c r="F178" s="156"/>
      <c r="G178" s="164"/>
      <c r="H178" s="156">
        <v>27.9</v>
      </c>
      <c r="I178" s="156">
        <v>0.15</v>
      </c>
      <c r="J178" s="156"/>
      <c r="K178" s="148">
        <f>H178*I178</f>
        <v>4.185</v>
      </c>
    </row>
    <row r="179" spans="1:11" ht="15.75">
      <c r="A179" s="161"/>
      <c r="B179" s="162"/>
      <c r="C179" s="162"/>
      <c r="D179" s="163"/>
      <c r="E179" s="163"/>
      <c r="F179" s="156"/>
      <c r="G179" s="164"/>
      <c r="H179" s="156"/>
      <c r="I179" s="156"/>
      <c r="J179" s="156"/>
      <c r="K179" s="146">
        <f>K177+K178</f>
        <v>82.30499999999999</v>
      </c>
    </row>
    <row r="180" spans="1:11" s="89" customFormat="1" ht="15.75">
      <c r="A180" s="101" t="s">
        <v>127</v>
      </c>
      <c r="B180" s="101" t="s">
        <v>8</v>
      </c>
      <c r="C180" s="114" t="s">
        <v>128</v>
      </c>
      <c r="D180" s="129" t="s">
        <v>325</v>
      </c>
      <c r="E180" s="116" t="s">
        <v>225</v>
      </c>
      <c r="F180" s="117" t="s">
        <v>15</v>
      </c>
      <c r="G180" s="117" t="s">
        <v>216</v>
      </c>
      <c r="H180" s="117" t="s">
        <v>22</v>
      </c>
      <c r="I180" s="117" t="s">
        <v>217</v>
      </c>
      <c r="J180" s="117" t="s">
        <v>218</v>
      </c>
      <c r="K180" s="145" t="s">
        <v>219</v>
      </c>
    </row>
    <row r="181" spans="1:11" ht="15.75">
      <c r="A181" s="161"/>
      <c r="B181" s="162"/>
      <c r="C181" s="162"/>
      <c r="D181" s="168" t="s">
        <v>323</v>
      </c>
      <c r="E181" s="163"/>
      <c r="F181" s="156">
        <v>2</v>
      </c>
      <c r="G181" s="164"/>
      <c r="H181" s="156">
        <v>27.9</v>
      </c>
      <c r="I181" s="156">
        <v>1.4</v>
      </c>
      <c r="J181" s="156"/>
      <c r="K181" s="148">
        <f>F181*H181*I181</f>
        <v>78.11999999999999</v>
      </c>
    </row>
    <row r="182" spans="1:11" ht="15.75">
      <c r="A182" s="161"/>
      <c r="B182" s="162"/>
      <c r="C182" s="162"/>
      <c r="D182" s="168" t="s">
        <v>324</v>
      </c>
      <c r="E182" s="163"/>
      <c r="F182" s="156">
        <v>1</v>
      </c>
      <c r="G182" s="164"/>
      <c r="H182" s="156">
        <v>27.9</v>
      </c>
      <c r="I182" s="156">
        <v>0.15</v>
      </c>
      <c r="J182" s="156"/>
      <c r="K182" s="148">
        <f>F182*H182*I182</f>
        <v>4.185</v>
      </c>
    </row>
    <row r="183" spans="1:11" ht="15.75">
      <c r="A183" s="161"/>
      <c r="B183" s="162"/>
      <c r="C183" s="162"/>
      <c r="D183" s="163"/>
      <c r="E183" s="163"/>
      <c r="F183" s="156"/>
      <c r="G183" s="164"/>
      <c r="H183" s="156"/>
      <c r="I183" s="156"/>
      <c r="J183" s="156"/>
      <c r="K183" s="146">
        <f>K181+K182</f>
        <v>82.30499999999999</v>
      </c>
    </row>
    <row r="184" spans="1:11" s="89" customFormat="1" ht="15.75">
      <c r="A184" s="101" t="s">
        <v>130</v>
      </c>
      <c r="B184" s="101" t="s">
        <v>8</v>
      </c>
      <c r="C184" s="169" t="s">
        <v>131</v>
      </c>
      <c r="D184" s="129" t="s">
        <v>132</v>
      </c>
      <c r="E184" s="116" t="s">
        <v>225</v>
      </c>
      <c r="F184" s="117" t="s">
        <v>15</v>
      </c>
      <c r="G184" s="117" t="s">
        <v>216</v>
      </c>
      <c r="H184" s="117" t="s">
        <v>22</v>
      </c>
      <c r="I184" s="117" t="s">
        <v>217</v>
      </c>
      <c r="J184" s="117" t="s">
        <v>218</v>
      </c>
      <c r="K184" s="145" t="s">
        <v>219</v>
      </c>
    </row>
    <row r="185" spans="1:11" ht="15.75">
      <c r="A185" s="161"/>
      <c r="B185" s="162"/>
      <c r="C185" s="162"/>
      <c r="D185" s="168" t="s">
        <v>326</v>
      </c>
      <c r="E185" s="163"/>
      <c r="F185" s="156"/>
      <c r="G185" s="164">
        <v>14.15</v>
      </c>
      <c r="H185" s="156">
        <v>13.5</v>
      </c>
      <c r="I185" s="156"/>
      <c r="J185" s="156"/>
      <c r="K185" s="175">
        <f>G185+H185</f>
        <v>27.65</v>
      </c>
    </row>
    <row r="186" spans="1:11" ht="15.75">
      <c r="A186" s="161"/>
      <c r="B186" s="162"/>
      <c r="C186" s="162"/>
      <c r="D186" s="163"/>
      <c r="E186" s="163"/>
      <c r="F186" s="156"/>
      <c r="G186" s="164"/>
      <c r="H186" s="156"/>
      <c r="I186" s="156"/>
      <c r="J186" s="156"/>
      <c r="K186" s="146">
        <f>SUM(K185)</f>
        <v>27.65</v>
      </c>
    </row>
    <row r="187" spans="1:11" s="89" customFormat="1" ht="15.75">
      <c r="A187" s="101" t="s">
        <v>133</v>
      </c>
      <c r="B187" s="170" t="s">
        <v>8</v>
      </c>
      <c r="C187" s="102" t="s">
        <v>134</v>
      </c>
      <c r="D187" s="170" t="s">
        <v>135</v>
      </c>
      <c r="E187" s="101" t="s">
        <v>41</v>
      </c>
      <c r="F187" s="117" t="s">
        <v>15</v>
      </c>
      <c r="G187" s="117" t="s">
        <v>216</v>
      </c>
      <c r="H187" s="117" t="s">
        <v>22</v>
      </c>
      <c r="I187" s="117" t="s">
        <v>217</v>
      </c>
      <c r="J187" s="117" t="s">
        <v>218</v>
      </c>
      <c r="K187" s="145" t="s">
        <v>219</v>
      </c>
    </row>
    <row r="188" spans="1:11" ht="15.75">
      <c r="A188" s="161"/>
      <c r="B188" s="162"/>
      <c r="C188" s="162"/>
      <c r="D188" s="168" t="s">
        <v>327</v>
      </c>
      <c r="E188" s="163"/>
      <c r="F188" s="156">
        <v>5</v>
      </c>
      <c r="G188" s="164"/>
      <c r="H188" s="156">
        <v>0.3</v>
      </c>
      <c r="I188" s="156"/>
      <c r="J188" s="156"/>
      <c r="K188" s="148">
        <f>H188*F188</f>
        <v>1.5</v>
      </c>
    </row>
    <row r="189" spans="1:11" ht="15.75">
      <c r="A189" s="161"/>
      <c r="B189" s="162"/>
      <c r="C189" s="162"/>
      <c r="D189" s="163"/>
      <c r="E189" s="163"/>
      <c r="F189" s="156"/>
      <c r="G189" s="164"/>
      <c r="H189" s="156"/>
      <c r="I189" s="156"/>
      <c r="J189" s="156"/>
      <c r="K189" s="146">
        <f>K188</f>
        <v>1.5</v>
      </c>
    </row>
    <row r="190" spans="1:11" ht="15.75">
      <c r="A190" s="130">
        <v>6</v>
      </c>
      <c r="B190" s="131"/>
      <c r="C190" s="131"/>
      <c r="D190" s="132" t="str">
        <f>'PO 02'!B63</f>
        <v>MURO DE ARRIMO</v>
      </c>
      <c r="E190" s="132"/>
      <c r="F190" s="132"/>
      <c r="G190" s="132"/>
      <c r="H190" s="132"/>
      <c r="I190" s="132"/>
      <c r="J190" s="132"/>
      <c r="K190" s="147"/>
    </row>
    <row r="191" spans="1:11" s="90" customFormat="1" ht="15.75">
      <c r="A191" s="171" t="s">
        <v>137</v>
      </c>
      <c r="B191" s="171" t="s">
        <v>8</v>
      </c>
      <c r="C191" s="113" t="s">
        <v>138</v>
      </c>
      <c r="D191" s="170" t="s">
        <v>139</v>
      </c>
      <c r="E191" s="116" t="s">
        <v>225</v>
      </c>
      <c r="F191" s="117" t="s">
        <v>15</v>
      </c>
      <c r="G191" s="117" t="s">
        <v>216</v>
      </c>
      <c r="H191" s="117" t="s">
        <v>22</v>
      </c>
      <c r="I191" s="117" t="s">
        <v>217</v>
      </c>
      <c r="J191" s="117" t="s">
        <v>218</v>
      </c>
      <c r="K191" s="145" t="s">
        <v>219</v>
      </c>
    </row>
    <row r="192" spans="1:11" ht="15.75">
      <c r="A192" s="161"/>
      <c r="B192" s="162"/>
      <c r="C192" s="172"/>
      <c r="D192" s="111" t="s">
        <v>328</v>
      </c>
      <c r="E192" s="107"/>
      <c r="F192" s="109"/>
      <c r="G192" s="108">
        <v>3.2</v>
      </c>
      <c r="H192" s="108">
        <v>1.25</v>
      </c>
      <c r="I192" s="108">
        <v>0.3</v>
      </c>
      <c r="J192" s="108"/>
      <c r="K192" s="128">
        <f>G192*H192*I192</f>
        <v>1.2</v>
      </c>
    </row>
    <row r="193" spans="1:11" ht="15.75">
      <c r="A193" s="161"/>
      <c r="B193" s="162"/>
      <c r="C193" s="172"/>
      <c r="D193" s="111"/>
      <c r="E193" s="176"/>
      <c r="F193" s="109"/>
      <c r="G193" s="109"/>
      <c r="H193" s="109"/>
      <c r="I193" s="109"/>
      <c r="J193" s="109"/>
      <c r="K193" s="143">
        <f>SUM(K192)</f>
        <v>1.2</v>
      </c>
    </row>
    <row r="194" spans="1:11" s="90" customFormat="1" ht="15.75">
      <c r="A194" s="171" t="s">
        <v>140</v>
      </c>
      <c r="B194" s="171" t="s">
        <v>8</v>
      </c>
      <c r="C194" s="177" t="s">
        <v>141</v>
      </c>
      <c r="D194" s="178" t="s">
        <v>142</v>
      </c>
      <c r="E194" s="101" t="s">
        <v>41</v>
      </c>
      <c r="F194" s="117" t="s">
        <v>15</v>
      </c>
      <c r="G194" s="117" t="s">
        <v>216</v>
      </c>
      <c r="H194" s="117" t="s">
        <v>22</v>
      </c>
      <c r="I194" s="117" t="s">
        <v>217</v>
      </c>
      <c r="J194" s="117" t="s">
        <v>218</v>
      </c>
      <c r="K194" s="145" t="s">
        <v>219</v>
      </c>
    </row>
    <row r="195" spans="1:11" ht="15.75">
      <c r="A195" s="161"/>
      <c r="B195" s="162"/>
      <c r="C195" s="172"/>
      <c r="D195" s="179"/>
      <c r="E195" s="107"/>
      <c r="F195" s="109"/>
      <c r="G195" s="109"/>
      <c r="H195" s="109"/>
      <c r="I195" s="108">
        <v>2</v>
      </c>
      <c r="J195" s="108">
        <v>4</v>
      </c>
      <c r="K195" s="128">
        <f>J195*I195</f>
        <v>8</v>
      </c>
    </row>
    <row r="196" spans="1:11" ht="15.75">
      <c r="A196" s="161"/>
      <c r="B196" s="162"/>
      <c r="C196" s="172"/>
      <c r="D196" s="179"/>
      <c r="E196" s="107"/>
      <c r="F196" s="109"/>
      <c r="G196" s="109"/>
      <c r="H196" s="109"/>
      <c r="I196" s="109"/>
      <c r="J196" s="109"/>
      <c r="K196" s="143">
        <f>SUM(K195)</f>
        <v>8</v>
      </c>
    </row>
    <row r="197" spans="1:11" s="90" customFormat="1" ht="15.75">
      <c r="A197" s="171" t="s">
        <v>143</v>
      </c>
      <c r="B197" s="171" t="s">
        <v>8</v>
      </c>
      <c r="C197" s="180" t="s">
        <v>77</v>
      </c>
      <c r="D197" s="170" t="s">
        <v>329</v>
      </c>
      <c r="E197" s="116" t="s">
        <v>225</v>
      </c>
      <c r="F197" s="117" t="s">
        <v>15</v>
      </c>
      <c r="G197" s="117" t="s">
        <v>216</v>
      </c>
      <c r="H197" s="117" t="s">
        <v>22</v>
      </c>
      <c r="I197" s="117" t="s">
        <v>217</v>
      </c>
      <c r="J197" s="117" t="s">
        <v>218</v>
      </c>
      <c r="K197" s="145" t="s">
        <v>219</v>
      </c>
    </row>
    <row r="198" spans="1:11" ht="15.75">
      <c r="A198" s="161"/>
      <c r="B198" s="162"/>
      <c r="C198" s="172"/>
      <c r="D198" s="111" t="s">
        <v>328</v>
      </c>
      <c r="E198" s="107"/>
      <c r="F198" s="109"/>
      <c r="G198" s="109"/>
      <c r="H198" s="108">
        <v>8.9</v>
      </c>
      <c r="I198" s="108">
        <v>0.3</v>
      </c>
      <c r="J198" s="109"/>
      <c r="K198" s="128">
        <f>H198*I198</f>
        <v>2.67</v>
      </c>
    </row>
    <row r="199" spans="1:11" ht="15.75">
      <c r="A199" s="161"/>
      <c r="B199" s="162"/>
      <c r="C199" s="172"/>
      <c r="D199" s="111"/>
      <c r="E199" s="107"/>
      <c r="F199" s="109"/>
      <c r="G199" s="109"/>
      <c r="H199" s="109"/>
      <c r="I199" s="109"/>
      <c r="J199" s="109"/>
      <c r="K199" s="143">
        <f>SUM(K198)</f>
        <v>2.67</v>
      </c>
    </row>
    <row r="200" spans="1:11" s="90" customFormat="1" ht="15.75">
      <c r="A200" s="171" t="s">
        <v>145</v>
      </c>
      <c r="B200" s="171" t="s">
        <v>8</v>
      </c>
      <c r="C200" s="180" t="s">
        <v>67</v>
      </c>
      <c r="D200" s="170" t="s">
        <v>146</v>
      </c>
      <c r="E200" s="101" t="s">
        <v>330</v>
      </c>
      <c r="F200" s="117" t="s">
        <v>15</v>
      </c>
      <c r="G200" s="117" t="s">
        <v>216</v>
      </c>
      <c r="H200" s="117" t="s">
        <v>22</v>
      </c>
      <c r="I200" s="117" t="s">
        <v>217</v>
      </c>
      <c r="J200" s="117" t="s">
        <v>218</v>
      </c>
      <c r="K200" s="145" t="s">
        <v>219</v>
      </c>
    </row>
    <row r="201" spans="1:11" ht="15.75">
      <c r="A201" s="161"/>
      <c r="B201" s="162"/>
      <c r="C201" s="172"/>
      <c r="D201" s="111" t="s">
        <v>331</v>
      </c>
      <c r="E201" s="134">
        <v>0.245</v>
      </c>
      <c r="F201" s="108">
        <v>16</v>
      </c>
      <c r="G201" s="108"/>
      <c r="H201" s="108">
        <v>3.2</v>
      </c>
      <c r="I201" s="108"/>
      <c r="J201" s="108"/>
      <c r="K201" s="128">
        <f>E201*F201*H201</f>
        <v>12.544</v>
      </c>
    </row>
    <row r="202" spans="1:11" ht="15.75">
      <c r="A202" s="161"/>
      <c r="B202" s="162"/>
      <c r="C202" s="172"/>
      <c r="D202" s="111" t="s">
        <v>332</v>
      </c>
      <c r="E202" s="134">
        <v>0.617</v>
      </c>
      <c r="F202" s="108">
        <v>21</v>
      </c>
      <c r="G202" s="108"/>
      <c r="H202" s="108">
        <v>1.6</v>
      </c>
      <c r="I202" s="108"/>
      <c r="J202" s="108">
        <v>2</v>
      </c>
      <c r="K202" s="128">
        <f>E202*F202*H202</f>
        <v>20.7312</v>
      </c>
    </row>
    <row r="203" spans="1:11" ht="15.75">
      <c r="A203" s="161"/>
      <c r="B203" s="162"/>
      <c r="C203" s="172"/>
      <c r="D203" s="111" t="s">
        <v>333</v>
      </c>
      <c r="E203" s="134">
        <v>0.963</v>
      </c>
      <c r="F203" s="108">
        <v>16</v>
      </c>
      <c r="G203" s="108"/>
      <c r="H203" s="108">
        <v>3.95</v>
      </c>
      <c r="I203" s="108"/>
      <c r="J203" s="108">
        <v>2</v>
      </c>
      <c r="K203" s="128">
        <f>E203*F203*H203*J203</f>
        <v>121.7232</v>
      </c>
    </row>
    <row r="204" spans="1:11" ht="15.75">
      <c r="A204" s="161"/>
      <c r="B204" s="162"/>
      <c r="C204" s="172"/>
      <c r="D204" s="111" t="s">
        <v>334</v>
      </c>
      <c r="E204" s="134">
        <v>0.245</v>
      </c>
      <c r="F204" s="108">
        <v>11</v>
      </c>
      <c r="G204" s="108"/>
      <c r="H204" s="108">
        <v>0.8</v>
      </c>
      <c r="I204" s="108"/>
      <c r="J204" s="108"/>
      <c r="K204" s="128">
        <f>E204*F204*H204</f>
        <v>2.156</v>
      </c>
    </row>
    <row r="205" spans="1:11" ht="15.75">
      <c r="A205" s="161"/>
      <c r="B205" s="162"/>
      <c r="C205" s="172"/>
      <c r="D205" s="135" t="s">
        <v>335</v>
      </c>
      <c r="E205" s="134">
        <v>0.617</v>
      </c>
      <c r="F205" s="108">
        <v>4</v>
      </c>
      <c r="G205" s="108"/>
      <c r="H205" s="108">
        <v>2.5</v>
      </c>
      <c r="I205" s="108"/>
      <c r="J205" s="108">
        <v>4</v>
      </c>
      <c r="K205" s="128">
        <f>E205*F205*H205*J205-4</f>
        <v>20.68</v>
      </c>
    </row>
    <row r="206" spans="1:11" ht="15.75">
      <c r="A206" s="161"/>
      <c r="B206" s="162"/>
      <c r="C206" s="172"/>
      <c r="D206" s="111"/>
      <c r="E206" s="134"/>
      <c r="F206" s="108"/>
      <c r="G206" s="108"/>
      <c r="H206" s="108"/>
      <c r="I206" s="108"/>
      <c r="J206" s="108"/>
      <c r="K206" s="143">
        <f>SUM(K201:K205)</f>
        <v>177.83440000000002</v>
      </c>
    </row>
    <row r="207" spans="1:11" s="89" customFormat="1" ht="15.75">
      <c r="A207" s="171" t="s">
        <v>147</v>
      </c>
      <c r="B207" s="171" t="s">
        <v>8</v>
      </c>
      <c r="C207" s="114" t="s">
        <v>71</v>
      </c>
      <c r="D207" s="170" t="s">
        <v>336</v>
      </c>
      <c r="E207" s="101" t="s">
        <v>330</v>
      </c>
      <c r="F207" s="117" t="s">
        <v>15</v>
      </c>
      <c r="G207" s="117" t="s">
        <v>216</v>
      </c>
      <c r="H207" s="117" t="s">
        <v>22</v>
      </c>
      <c r="I207" s="117" t="s">
        <v>217</v>
      </c>
      <c r="J207" s="117" t="s">
        <v>218</v>
      </c>
      <c r="K207" s="145" t="s">
        <v>219</v>
      </c>
    </row>
    <row r="208" spans="1:11" ht="15.75">
      <c r="A208" s="161"/>
      <c r="B208" s="162"/>
      <c r="C208" s="172"/>
      <c r="D208" s="111" t="s">
        <v>337</v>
      </c>
      <c r="E208" s="134">
        <v>0.154</v>
      </c>
      <c r="F208" s="108">
        <v>15</v>
      </c>
      <c r="G208" s="108"/>
      <c r="H208" s="108">
        <v>3.4</v>
      </c>
      <c r="I208" s="108"/>
      <c r="J208" s="108">
        <v>2</v>
      </c>
      <c r="K208" s="128">
        <f>E208*F208*H208*J208</f>
        <v>15.708</v>
      </c>
    </row>
    <row r="209" spans="1:11" ht="30">
      <c r="A209" s="161"/>
      <c r="B209" s="162"/>
      <c r="C209" s="172"/>
      <c r="D209" s="135" t="s">
        <v>338</v>
      </c>
      <c r="E209" s="134">
        <v>0.154</v>
      </c>
      <c r="F209" s="108">
        <v>13</v>
      </c>
      <c r="G209" s="108"/>
      <c r="H209" s="108">
        <v>0.84</v>
      </c>
      <c r="I209" s="108"/>
      <c r="J209" s="108">
        <v>4</v>
      </c>
      <c r="K209" s="128">
        <f>E209*F209*H209*J209</f>
        <v>6.726719999999999</v>
      </c>
    </row>
    <row r="210" spans="1:11" ht="15.75">
      <c r="A210" s="161"/>
      <c r="B210" s="162"/>
      <c r="C210" s="172"/>
      <c r="D210" s="111"/>
      <c r="E210" s="134"/>
      <c r="F210" s="108"/>
      <c r="G210" s="108"/>
      <c r="H210" s="108"/>
      <c r="I210" s="108"/>
      <c r="J210" s="108"/>
      <c r="K210" s="143">
        <f>SUM(K208:K209)</f>
        <v>22.43472</v>
      </c>
    </row>
    <row r="211" spans="1:11" s="90" customFormat="1" ht="15.75">
      <c r="A211" s="171" t="s">
        <v>149</v>
      </c>
      <c r="B211" s="171" t="s">
        <v>8</v>
      </c>
      <c r="C211" s="181" t="s">
        <v>61</v>
      </c>
      <c r="D211" s="170" t="s">
        <v>150</v>
      </c>
      <c r="E211" s="101" t="s">
        <v>56</v>
      </c>
      <c r="F211" s="117" t="s">
        <v>15</v>
      </c>
      <c r="G211" s="117" t="s">
        <v>216</v>
      </c>
      <c r="H211" s="117" t="s">
        <v>22</v>
      </c>
      <c r="I211" s="117" t="s">
        <v>217</v>
      </c>
      <c r="J211" s="117" t="s">
        <v>218</v>
      </c>
      <c r="K211" s="145" t="s">
        <v>219</v>
      </c>
    </row>
    <row r="212" spans="1:11" ht="15.75">
      <c r="A212" s="161"/>
      <c r="B212" s="162"/>
      <c r="C212" s="172"/>
      <c r="D212" s="111" t="s">
        <v>328</v>
      </c>
      <c r="E212" s="107"/>
      <c r="F212" s="109"/>
      <c r="G212" s="108">
        <v>1.25</v>
      </c>
      <c r="H212" s="108">
        <v>3.2</v>
      </c>
      <c r="I212" s="108">
        <v>0.25</v>
      </c>
      <c r="J212" s="109"/>
      <c r="K212" s="128">
        <f>G212*H212*I212</f>
        <v>1</v>
      </c>
    </row>
    <row r="213" spans="1:11" s="91" customFormat="1" ht="15.75">
      <c r="A213" s="161"/>
      <c r="B213" s="162"/>
      <c r="C213" s="172"/>
      <c r="D213" s="111"/>
      <c r="E213" s="107"/>
      <c r="F213" s="109"/>
      <c r="G213" s="109"/>
      <c r="H213" s="109"/>
      <c r="I213" s="109"/>
      <c r="J213" s="109"/>
      <c r="K213" s="143">
        <f>SUM(K212)</f>
        <v>1</v>
      </c>
    </row>
    <row r="214" spans="1:11" s="90" customFormat="1" ht="15.75">
      <c r="A214" s="171" t="s">
        <v>151</v>
      </c>
      <c r="B214" s="171" t="s">
        <v>8</v>
      </c>
      <c r="C214" s="181" t="s">
        <v>64</v>
      </c>
      <c r="D214" s="170" t="s">
        <v>152</v>
      </c>
      <c r="E214" s="101" t="s">
        <v>56</v>
      </c>
      <c r="F214" s="117" t="s">
        <v>15</v>
      </c>
      <c r="G214" s="117" t="s">
        <v>216</v>
      </c>
      <c r="H214" s="117" t="s">
        <v>22</v>
      </c>
      <c r="I214" s="117" t="s">
        <v>217</v>
      </c>
      <c r="J214" s="117" t="s">
        <v>218</v>
      </c>
      <c r="K214" s="145" t="s">
        <v>219</v>
      </c>
    </row>
    <row r="215" spans="1:11" ht="15.75">
      <c r="A215" s="161"/>
      <c r="B215" s="162"/>
      <c r="C215" s="172"/>
      <c r="D215" s="111" t="s">
        <v>328</v>
      </c>
      <c r="E215" s="107"/>
      <c r="F215" s="109"/>
      <c r="G215" s="108">
        <v>1.25</v>
      </c>
      <c r="H215" s="108">
        <v>3.2</v>
      </c>
      <c r="I215" s="108">
        <v>0.25</v>
      </c>
      <c r="J215" s="109"/>
      <c r="K215" s="128">
        <f>G215*H215*I215</f>
        <v>1</v>
      </c>
    </row>
    <row r="216" spans="1:11" s="91" customFormat="1" ht="15.75">
      <c r="A216" s="161"/>
      <c r="B216" s="162"/>
      <c r="C216" s="172"/>
      <c r="D216" s="111"/>
      <c r="E216" s="107"/>
      <c r="F216" s="109"/>
      <c r="G216" s="108"/>
      <c r="H216" s="108"/>
      <c r="I216" s="108"/>
      <c r="J216" s="108"/>
      <c r="K216" s="143">
        <f>SUM(K215)</f>
        <v>1</v>
      </c>
    </row>
    <row r="217" spans="1:11" s="90" customFormat="1" ht="15.75">
      <c r="A217" s="171" t="s">
        <v>153</v>
      </c>
      <c r="B217" s="171" t="s">
        <v>8</v>
      </c>
      <c r="C217" s="180" t="s">
        <v>154</v>
      </c>
      <c r="D217" s="170" t="s">
        <v>339</v>
      </c>
      <c r="E217" s="116" t="s">
        <v>225</v>
      </c>
      <c r="F217" s="117" t="s">
        <v>15</v>
      </c>
      <c r="G217" s="117" t="s">
        <v>216</v>
      </c>
      <c r="H217" s="117" t="s">
        <v>22</v>
      </c>
      <c r="I217" s="117" t="s">
        <v>217</v>
      </c>
      <c r="J217" s="117" t="s">
        <v>218</v>
      </c>
      <c r="K217" s="145" t="s">
        <v>219</v>
      </c>
    </row>
    <row r="218" spans="1:11" ht="15.75">
      <c r="A218" s="161"/>
      <c r="B218" s="162"/>
      <c r="C218" s="172"/>
      <c r="D218" s="111" t="s">
        <v>340</v>
      </c>
      <c r="E218" s="107"/>
      <c r="F218" s="109"/>
      <c r="G218" s="109"/>
      <c r="H218" s="108">
        <v>3.2</v>
      </c>
      <c r="I218" s="108">
        <v>2.95</v>
      </c>
      <c r="J218" s="108">
        <v>2</v>
      </c>
      <c r="K218" s="128">
        <f>H218*I218*J218</f>
        <v>18.880000000000003</v>
      </c>
    </row>
    <row r="219" spans="1:11" ht="15.75">
      <c r="A219" s="161"/>
      <c r="B219" s="162"/>
      <c r="C219" s="172"/>
      <c r="D219" s="111"/>
      <c r="E219" s="107"/>
      <c r="F219" s="109"/>
      <c r="G219" s="109"/>
      <c r="H219" s="109"/>
      <c r="I219" s="109"/>
      <c r="J219" s="109"/>
      <c r="K219" s="143">
        <f>SUM(K218)</f>
        <v>18.880000000000003</v>
      </c>
    </row>
    <row r="220" spans="1:11" s="90" customFormat="1" ht="15.75">
      <c r="A220" s="171" t="s">
        <v>156</v>
      </c>
      <c r="B220" s="171" t="s">
        <v>8</v>
      </c>
      <c r="C220" s="180" t="s">
        <v>157</v>
      </c>
      <c r="D220" s="170" t="s">
        <v>158</v>
      </c>
      <c r="E220" s="101" t="s">
        <v>56</v>
      </c>
      <c r="F220" s="117" t="s">
        <v>15</v>
      </c>
      <c r="G220" s="117" t="s">
        <v>216</v>
      </c>
      <c r="H220" s="117" t="s">
        <v>22</v>
      </c>
      <c r="I220" s="117" t="s">
        <v>217</v>
      </c>
      <c r="J220" s="117" t="s">
        <v>218</v>
      </c>
      <c r="K220" s="145" t="s">
        <v>219</v>
      </c>
    </row>
    <row r="221" spans="1:11" ht="15.75">
      <c r="A221" s="161"/>
      <c r="B221" s="162"/>
      <c r="C221" s="172"/>
      <c r="D221" s="111" t="s">
        <v>340</v>
      </c>
      <c r="E221" s="107"/>
      <c r="F221" s="108">
        <v>124</v>
      </c>
      <c r="G221" s="108">
        <v>0.09</v>
      </c>
      <c r="H221" s="108">
        <v>0.315</v>
      </c>
      <c r="I221" s="108">
        <v>0.19</v>
      </c>
      <c r="J221" s="190">
        <v>2</v>
      </c>
      <c r="K221" s="128">
        <f>G221*H221*I221*F221*J221</f>
        <v>1.335852</v>
      </c>
    </row>
    <row r="222" spans="1:11" ht="15.75">
      <c r="A222" s="161"/>
      <c r="B222" s="162"/>
      <c r="C222" s="172"/>
      <c r="D222" s="111"/>
      <c r="E222" s="107"/>
      <c r="F222" s="109"/>
      <c r="G222" s="109"/>
      <c r="H222" s="109"/>
      <c r="I222" s="109"/>
      <c r="J222" s="109"/>
      <c r="K222" s="143">
        <f>SUM(K221)</f>
        <v>1.335852</v>
      </c>
    </row>
    <row r="223" spans="1:11" s="90" customFormat="1" ht="15.75">
      <c r="A223" s="171" t="s">
        <v>159</v>
      </c>
      <c r="B223" s="171" t="s">
        <v>8</v>
      </c>
      <c r="C223" s="180" t="s">
        <v>82</v>
      </c>
      <c r="D223" s="170" t="s">
        <v>90</v>
      </c>
      <c r="E223" s="101" t="s">
        <v>56</v>
      </c>
      <c r="F223" s="117" t="s">
        <v>15</v>
      </c>
      <c r="G223" s="117" t="s">
        <v>216</v>
      </c>
      <c r="H223" s="117" t="s">
        <v>22</v>
      </c>
      <c r="I223" s="117" t="s">
        <v>217</v>
      </c>
      <c r="J223" s="117" t="s">
        <v>218</v>
      </c>
      <c r="K223" s="145" t="s">
        <v>219</v>
      </c>
    </row>
    <row r="224" spans="1:11" ht="15.75">
      <c r="A224" s="161"/>
      <c r="B224" s="162"/>
      <c r="C224" s="172"/>
      <c r="D224" s="111" t="s">
        <v>340</v>
      </c>
      <c r="E224" s="107"/>
      <c r="F224" s="108">
        <v>124</v>
      </c>
      <c r="G224" s="108">
        <v>0.09</v>
      </c>
      <c r="H224" s="108">
        <v>0.315</v>
      </c>
      <c r="I224" s="108">
        <v>0.19</v>
      </c>
      <c r="J224" s="190">
        <v>2</v>
      </c>
      <c r="K224" s="128">
        <f>F224*G224*H224*I224*J224</f>
        <v>1.335852</v>
      </c>
    </row>
    <row r="225" spans="1:11" ht="15.75">
      <c r="A225" s="161"/>
      <c r="B225" s="162"/>
      <c r="C225" s="172"/>
      <c r="D225" s="111"/>
      <c r="E225" s="107"/>
      <c r="F225" s="109"/>
      <c r="G225" s="109"/>
      <c r="H225" s="109"/>
      <c r="I225" s="109"/>
      <c r="J225" s="109"/>
      <c r="K225" s="143">
        <f>SUM(K224)</f>
        <v>1.335852</v>
      </c>
    </row>
    <row r="226" spans="1:11" s="90" customFormat="1" ht="15.75">
      <c r="A226" s="171" t="s">
        <v>160</v>
      </c>
      <c r="B226" s="171" t="s">
        <v>8</v>
      </c>
      <c r="C226" s="180" t="s">
        <v>161</v>
      </c>
      <c r="D226" s="182" t="s">
        <v>162</v>
      </c>
      <c r="E226" s="116" t="s">
        <v>225</v>
      </c>
      <c r="F226" s="117" t="s">
        <v>15</v>
      </c>
      <c r="G226" s="117" t="s">
        <v>216</v>
      </c>
      <c r="H226" s="117" t="s">
        <v>22</v>
      </c>
      <c r="I226" s="117" t="s">
        <v>217</v>
      </c>
      <c r="J226" s="117" t="s">
        <v>218</v>
      </c>
      <c r="K226" s="145" t="s">
        <v>219</v>
      </c>
    </row>
    <row r="227" spans="1:11" ht="15.75">
      <c r="A227" s="161"/>
      <c r="B227" s="162"/>
      <c r="C227" s="172"/>
      <c r="D227" s="183"/>
      <c r="E227" s="107"/>
      <c r="F227" s="109"/>
      <c r="G227" s="108">
        <v>1</v>
      </c>
      <c r="H227" s="108">
        <v>3.2</v>
      </c>
      <c r="I227" s="109"/>
      <c r="J227" s="109"/>
      <c r="K227" s="128">
        <f>H227*G227</f>
        <v>3.2</v>
      </c>
    </row>
    <row r="228" spans="1:11" ht="15.75">
      <c r="A228" s="161"/>
      <c r="B228" s="162"/>
      <c r="C228" s="172"/>
      <c r="D228" s="183"/>
      <c r="E228" s="107"/>
      <c r="F228" s="109"/>
      <c r="G228" s="109"/>
      <c r="H228" s="109"/>
      <c r="I228" s="109"/>
      <c r="J228" s="109"/>
      <c r="K228" s="143">
        <f>SUM(K227)</f>
        <v>3.2</v>
      </c>
    </row>
    <row r="229" spans="1:11" s="89" customFormat="1" ht="15.75">
      <c r="A229" s="171" t="s">
        <v>163</v>
      </c>
      <c r="B229" s="171" t="s">
        <v>8</v>
      </c>
      <c r="C229" s="184" t="s">
        <v>164</v>
      </c>
      <c r="D229" s="182" t="s">
        <v>165</v>
      </c>
      <c r="E229" s="101" t="s">
        <v>41</v>
      </c>
      <c r="F229" s="117" t="s">
        <v>15</v>
      </c>
      <c r="G229" s="117" t="s">
        <v>216</v>
      </c>
      <c r="H229" s="117" t="s">
        <v>22</v>
      </c>
      <c r="I229" s="117" t="s">
        <v>217</v>
      </c>
      <c r="J229" s="117" t="s">
        <v>218</v>
      </c>
      <c r="K229" s="145" t="s">
        <v>219</v>
      </c>
    </row>
    <row r="230" spans="1:11" s="91" customFormat="1" ht="15.75">
      <c r="A230" s="161"/>
      <c r="B230" s="162"/>
      <c r="C230" s="172"/>
      <c r="D230" s="183"/>
      <c r="E230" s="107"/>
      <c r="F230" s="109"/>
      <c r="G230" s="109"/>
      <c r="H230" s="108">
        <v>3.2</v>
      </c>
      <c r="I230" s="109"/>
      <c r="J230" s="109"/>
      <c r="K230" s="191">
        <f>H230</f>
        <v>3.2</v>
      </c>
    </row>
    <row r="231" spans="1:11" s="91" customFormat="1" ht="15.75">
      <c r="A231" s="161"/>
      <c r="B231" s="162"/>
      <c r="C231" s="172"/>
      <c r="D231" s="183"/>
      <c r="E231" s="107"/>
      <c r="F231" s="109"/>
      <c r="G231" s="109"/>
      <c r="H231" s="109"/>
      <c r="I231" s="109"/>
      <c r="J231" s="109"/>
      <c r="K231" s="143">
        <f>SUM(K230)</f>
        <v>3.2</v>
      </c>
    </row>
    <row r="232" spans="1:11" s="90" customFormat="1" ht="15.75">
      <c r="A232" s="171" t="s">
        <v>166</v>
      </c>
      <c r="B232" s="171" t="s">
        <v>8</v>
      </c>
      <c r="C232" s="180" t="s">
        <v>167</v>
      </c>
      <c r="D232" s="170" t="s">
        <v>168</v>
      </c>
      <c r="E232" s="101" t="s">
        <v>56</v>
      </c>
      <c r="F232" s="117" t="s">
        <v>15</v>
      </c>
      <c r="G232" s="117" t="s">
        <v>216</v>
      </c>
      <c r="H232" s="117" t="s">
        <v>22</v>
      </c>
      <c r="I232" s="117" t="s">
        <v>217</v>
      </c>
      <c r="J232" s="117" t="s">
        <v>218</v>
      </c>
      <c r="K232" s="145" t="s">
        <v>219</v>
      </c>
    </row>
    <row r="233" spans="1:11" ht="15.75">
      <c r="A233" s="161"/>
      <c r="B233" s="162"/>
      <c r="C233" s="172"/>
      <c r="D233" s="111"/>
      <c r="E233" s="107"/>
      <c r="F233" s="109"/>
      <c r="G233" s="108">
        <v>0.4</v>
      </c>
      <c r="H233" s="108">
        <v>3.2</v>
      </c>
      <c r="I233" s="108">
        <v>0.4</v>
      </c>
      <c r="J233" s="109"/>
      <c r="K233" s="128">
        <f>G233*H233*I233</f>
        <v>0.5120000000000001</v>
      </c>
    </row>
    <row r="234" spans="1:11" ht="15.75">
      <c r="A234" s="161"/>
      <c r="B234" s="162"/>
      <c r="C234" s="172"/>
      <c r="D234" s="111"/>
      <c r="E234" s="107"/>
      <c r="F234" s="109"/>
      <c r="G234" s="109"/>
      <c r="H234" s="109"/>
      <c r="I234" s="109"/>
      <c r="J234" s="109"/>
      <c r="K234" s="143">
        <f>SUM(K233)</f>
        <v>0.5120000000000001</v>
      </c>
    </row>
    <row r="235" spans="1:11" s="90" customFormat="1" ht="15.75">
      <c r="A235" s="171" t="s">
        <v>169</v>
      </c>
      <c r="B235" s="171" t="s">
        <v>8</v>
      </c>
      <c r="C235" s="180" t="s">
        <v>170</v>
      </c>
      <c r="D235" s="170" t="s">
        <v>171</v>
      </c>
      <c r="E235" s="101" t="s">
        <v>41</v>
      </c>
      <c r="F235" s="117" t="s">
        <v>15</v>
      </c>
      <c r="G235" s="117" t="s">
        <v>216</v>
      </c>
      <c r="H235" s="117" t="s">
        <v>22</v>
      </c>
      <c r="I235" s="117" t="s">
        <v>217</v>
      </c>
      <c r="J235" s="117" t="s">
        <v>218</v>
      </c>
      <c r="K235" s="145" t="s">
        <v>219</v>
      </c>
    </row>
    <row r="236" spans="1:11" ht="15.75">
      <c r="A236" s="161"/>
      <c r="B236" s="162"/>
      <c r="C236" s="172"/>
      <c r="D236" s="111"/>
      <c r="E236" s="107"/>
      <c r="F236" s="109"/>
      <c r="G236" s="109"/>
      <c r="H236" s="108">
        <v>0.4</v>
      </c>
      <c r="I236" s="109"/>
      <c r="J236" s="108">
        <v>3</v>
      </c>
      <c r="K236" s="128">
        <f>H236*J236</f>
        <v>1.2000000000000002</v>
      </c>
    </row>
    <row r="237" spans="1:11" ht="15.75">
      <c r="A237" s="161"/>
      <c r="B237" s="162"/>
      <c r="C237" s="161"/>
      <c r="D237" s="163"/>
      <c r="E237" s="163"/>
      <c r="F237" s="156"/>
      <c r="G237" s="164"/>
      <c r="H237" s="156"/>
      <c r="I237" s="156"/>
      <c r="J237" s="156"/>
      <c r="K237" s="143">
        <f>SUM(K236)</f>
        <v>1.2000000000000002</v>
      </c>
    </row>
    <row r="238" spans="1:11" ht="15.75">
      <c r="A238" s="130">
        <v>7</v>
      </c>
      <c r="B238" s="131"/>
      <c r="C238" s="131"/>
      <c r="D238" s="132" t="str">
        <f>'PO 02'!B79</f>
        <v>LAJES</v>
      </c>
      <c r="E238" s="132"/>
      <c r="F238" s="132"/>
      <c r="G238" s="132"/>
      <c r="H238" s="132"/>
      <c r="I238" s="132"/>
      <c r="J238" s="132"/>
      <c r="K238" s="147"/>
    </row>
    <row r="239" spans="1:11" s="89" customFormat="1" ht="15.75">
      <c r="A239" s="101" t="s">
        <v>173</v>
      </c>
      <c r="B239" s="101" t="s">
        <v>8</v>
      </c>
      <c r="C239" s="114" t="s">
        <v>174</v>
      </c>
      <c r="D239" s="133" t="s">
        <v>175</v>
      </c>
      <c r="E239" s="116" t="s">
        <v>225</v>
      </c>
      <c r="F239" s="117" t="s">
        <v>15</v>
      </c>
      <c r="G239" s="117" t="s">
        <v>216</v>
      </c>
      <c r="H239" s="117" t="s">
        <v>22</v>
      </c>
      <c r="I239" s="117" t="s">
        <v>217</v>
      </c>
      <c r="J239" s="117" t="s">
        <v>218</v>
      </c>
      <c r="K239" s="145" t="s">
        <v>219</v>
      </c>
    </row>
    <row r="240" spans="1:11" ht="15">
      <c r="A240" s="159"/>
      <c r="B240" s="159"/>
      <c r="C240" s="159"/>
      <c r="D240" s="160" t="s">
        <v>341</v>
      </c>
      <c r="E240" s="151"/>
      <c r="F240" s="156">
        <v>16</v>
      </c>
      <c r="G240" s="164"/>
      <c r="H240" s="156">
        <v>2.35</v>
      </c>
      <c r="I240" s="156">
        <v>0.9</v>
      </c>
      <c r="J240" s="156">
        <v>10</v>
      </c>
      <c r="K240" s="156">
        <f>F240*H240*I240*J240</f>
        <v>338.40000000000003</v>
      </c>
    </row>
    <row r="241" spans="1:11" ht="15.75">
      <c r="A241" s="159"/>
      <c r="B241" s="159"/>
      <c r="C241" s="159"/>
      <c r="D241" s="160"/>
      <c r="E241" s="151"/>
      <c r="F241" s="156"/>
      <c r="G241" s="164"/>
      <c r="H241" s="156"/>
      <c r="I241" s="156"/>
      <c r="J241" s="156"/>
      <c r="K241" s="155">
        <f>SUM(K240)</f>
        <v>338.40000000000003</v>
      </c>
    </row>
    <row r="242" spans="1:11" s="89" customFormat="1" ht="15.75">
      <c r="A242" s="101" t="s">
        <v>176</v>
      </c>
      <c r="B242" s="101" t="s">
        <v>8</v>
      </c>
      <c r="C242" s="114" t="s">
        <v>64</v>
      </c>
      <c r="D242" s="129" t="s">
        <v>342</v>
      </c>
      <c r="E242" s="101" t="s">
        <v>56</v>
      </c>
      <c r="F242" s="117" t="s">
        <v>15</v>
      </c>
      <c r="G242" s="117" t="s">
        <v>216</v>
      </c>
      <c r="H242" s="117" t="s">
        <v>22</v>
      </c>
      <c r="I242" s="117" t="s">
        <v>217</v>
      </c>
      <c r="J242" s="117" t="s">
        <v>218</v>
      </c>
      <c r="K242" s="145" t="s">
        <v>219</v>
      </c>
    </row>
    <row r="243" spans="1:11" ht="15">
      <c r="A243" s="159"/>
      <c r="B243" s="159"/>
      <c r="C243" s="159"/>
      <c r="D243" s="160"/>
      <c r="E243" s="151"/>
      <c r="F243" s="156">
        <v>16</v>
      </c>
      <c r="G243" s="164">
        <v>0.9</v>
      </c>
      <c r="H243" s="156">
        <v>2.35</v>
      </c>
      <c r="I243" s="156">
        <v>0.044</v>
      </c>
      <c r="J243" s="156">
        <v>10</v>
      </c>
      <c r="K243" s="156">
        <f>F243*G243*H243*I243*J243</f>
        <v>14.889600000000002</v>
      </c>
    </row>
    <row r="244" spans="1:11" ht="15.75">
      <c r="A244" s="159"/>
      <c r="B244" s="159"/>
      <c r="C244" s="159"/>
      <c r="D244" s="160"/>
      <c r="E244" s="151"/>
      <c r="F244" s="156"/>
      <c r="G244" s="164"/>
      <c r="H244" s="156"/>
      <c r="I244" s="156"/>
      <c r="J244" s="156"/>
      <c r="K244" s="155">
        <f>SUM(K243)</f>
        <v>14.889600000000002</v>
      </c>
    </row>
    <row r="245" spans="1:11" s="89" customFormat="1" ht="15.75">
      <c r="A245" s="101" t="s">
        <v>178</v>
      </c>
      <c r="B245" s="101" t="s">
        <v>8</v>
      </c>
      <c r="C245" s="114" t="s">
        <v>77</v>
      </c>
      <c r="D245" s="129" t="s">
        <v>264</v>
      </c>
      <c r="E245" s="116" t="s">
        <v>225</v>
      </c>
      <c r="F245" s="117" t="s">
        <v>15</v>
      </c>
      <c r="G245" s="117" t="s">
        <v>216</v>
      </c>
      <c r="H245" s="117" t="s">
        <v>22</v>
      </c>
      <c r="I245" s="117" t="s">
        <v>217</v>
      </c>
      <c r="J245" s="117" t="s">
        <v>218</v>
      </c>
      <c r="K245" s="145" t="s">
        <v>219</v>
      </c>
    </row>
    <row r="246" spans="1:11" ht="15.75">
      <c r="A246" s="107"/>
      <c r="B246" s="107"/>
      <c r="C246" s="119"/>
      <c r="D246" s="135" t="s">
        <v>343</v>
      </c>
      <c r="E246" s="107"/>
      <c r="F246" s="108">
        <v>10</v>
      </c>
      <c r="G246" s="109"/>
      <c r="H246" s="108">
        <v>2.35</v>
      </c>
      <c r="I246" s="108">
        <v>0.1</v>
      </c>
      <c r="J246" s="108">
        <v>10</v>
      </c>
      <c r="K246" s="128">
        <f>J246*I246*H246*F246</f>
        <v>23.5</v>
      </c>
    </row>
    <row r="247" spans="1:11" ht="15.75">
      <c r="A247" s="107"/>
      <c r="B247" s="107"/>
      <c r="C247" s="119"/>
      <c r="D247" s="137"/>
      <c r="E247" s="107"/>
      <c r="F247" s="109"/>
      <c r="G247" s="109"/>
      <c r="H247" s="109"/>
      <c r="I247" s="109"/>
      <c r="J247" s="109"/>
      <c r="K247" s="143">
        <f>K246</f>
        <v>23.5</v>
      </c>
    </row>
    <row r="248" spans="1:11" ht="15.75">
      <c r="A248" s="130">
        <v>8</v>
      </c>
      <c r="B248" s="131"/>
      <c r="C248" s="130"/>
      <c r="D248" s="132" t="str">
        <f>'PO 02'!B84</f>
        <v>TAMPAS DE CONCRETO</v>
      </c>
      <c r="E248" s="132"/>
      <c r="F248" s="132"/>
      <c r="G248" s="132"/>
      <c r="H248" s="132"/>
      <c r="I248" s="132"/>
      <c r="J248" s="132"/>
      <c r="K248" s="147"/>
    </row>
    <row r="249" spans="1:11" s="89" customFormat="1" ht="15.75">
      <c r="A249" s="101" t="s">
        <v>180</v>
      </c>
      <c r="B249" s="101" t="s">
        <v>8</v>
      </c>
      <c r="C249" s="114" t="s">
        <v>268</v>
      </c>
      <c r="D249" s="129" t="s">
        <v>269</v>
      </c>
      <c r="E249" s="101" t="s">
        <v>56</v>
      </c>
      <c r="F249" s="117" t="s">
        <v>15</v>
      </c>
      <c r="G249" s="117" t="s">
        <v>216</v>
      </c>
      <c r="H249" s="117" t="s">
        <v>22</v>
      </c>
      <c r="I249" s="117" t="s">
        <v>217</v>
      </c>
      <c r="J249" s="117" t="s">
        <v>218</v>
      </c>
      <c r="K249" s="145" t="s">
        <v>219</v>
      </c>
    </row>
    <row r="250" spans="1:11" ht="15">
      <c r="A250" s="159"/>
      <c r="B250" s="159"/>
      <c r="C250" s="159"/>
      <c r="D250" s="160" t="s">
        <v>344</v>
      </c>
      <c r="E250" s="159"/>
      <c r="F250" s="144">
        <v>10</v>
      </c>
      <c r="G250" s="156">
        <v>1</v>
      </c>
      <c r="H250" s="156">
        <v>5</v>
      </c>
      <c r="I250" s="156">
        <v>0.05</v>
      </c>
      <c r="J250" s="156"/>
      <c r="K250" s="144">
        <f>F250*G250*H250*I250</f>
        <v>2.5</v>
      </c>
    </row>
    <row r="251" spans="1:11" ht="15.75">
      <c r="A251" s="185"/>
      <c r="B251" s="185"/>
      <c r="C251" s="185"/>
      <c r="D251" s="185"/>
      <c r="E251" s="159"/>
      <c r="F251" s="156"/>
      <c r="G251" s="186"/>
      <c r="H251" s="187"/>
      <c r="I251" s="187"/>
      <c r="J251" s="187"/>
      <c r="K251" s="146">
        <f>K250</f>
        <v>2.5</v>
      </c>
    </row>
    <row r="252" spans="1:11" s="89" customFormat="1" ht="15.75">
      <c r="A252" s="101" t="s">
        <v>181</v>
      </c>
      <c r="B252" s="101" t="s">
        <v>8</v>
      </c>
      <c r="C252" s="114" t="s">
        <v>64</v>
      </c>
      <c r="D252" s="129" t="s">
        <v>345</v>
      </c>
      <c r="E252" s="101" t="s">
        <v>56</v>
      </c>
      <c r="F252" s="117" t="s">
        <v>15</v>
      </c>
      <c r="G252" s="117" t="s">
        <v>216</v>
      </c>
      <c r="H252" s="117" t="s">
        <v>22</v>
      </c>
      <c r="I252" s="117" t="s">
        <v>217</v>
      </c>
      <c r="J252" s="117" t="s">
        <v>218</v>
      </c>
      <c r="K252" s="145" t="s">
        <v>219</v>
      </c>
    </row>
    <row r="253" spans="1:11" ht="15">
      <c r="A253" s="159"/>
      <c r="B253" s="159"/>
      <c r="C253" s="159"/>
      <c r="D253" s="160" t="s">
        <v>344</v>
      </c>
      <c r="E253" s="159"/>
      <c r="F253" s="144">
        <v>10</v>
      </c>
      <c r="G253" s="156">
        <v>1</v>
      </c>
      <c r="H253" s="156">
        <v>5</v>
      </c>
      <c r="I253" s="156">
        <v>0.05</v>
      </c>
      <c r="J253" s="156"/>
      <c r="K253" s="144">
        <f>F253*G253*H253*I253</f>
        <v>2.5</v>
      </c>
    </row>
    <row r="254" spans="1:11" ht="15.75">
      <c r="A254" s="185"/>
      <c r="B254" s="185"/>
      <c r="C254" s="185"/>
      <c r="D254" s="185"/>
      <c r="E254" s="159"/>
      <c r="F254" s="156"/>
      <c r="G254" s="186"/>
      <c r="H254" s="187"/>
      <c r="I254" s="187"/>
      <c r="J254" s="187"/>
      <c r="K254" s="146">
        <f>K253</f>
        <v>2.5</v>
      </c>
    </row>
    <row r="255" spans="1:11" s="89" customFormat="1" ht="31.5">
      <c r="A255" s="101" t="s">
        <v>183</v>
      </c>
      <c r="B255" s="101" t="s">
        <v>8</v>
      </c>
      <c r="C255" s="114" t="s">
        <v>67</v>
      </c>
      <c r="D255" s="133" t="s">
        <v>346</v>
      </c>
      <c r="E255" s="101" t="s">
        <v>69</v>
      </c>
      <c r="F255" s="117" t="s">
        <v>347</v>
      </c>
      <c r="G255" s="117" t="s">
        <v>216</v>
      </c>
      <c r="H255" s="117" t="s">
        <v>22</v>
      </c>
      <c r="I255" s="117" t="s">
        <v>217</v>
      </c>
      <c r="J255" s="117" t="s">
        <v>218</v>
      </c>
      <c r="K255" s="192"/>
    </row>
    <row r="256" spans="1:11" ht="15">
      <c r="A256" s="159"/>
      <c r="B256" s="159"/>
      <c r="C256" s="159"/>
      <c r="D256" s="188" t="s">
        <v>348</v>
      </c>
      <c r="E256" s="189">
        <v>0.395</v>
      </c>
      <c r="F256" s="156">
        <v>5</v>
      </c>
      <c r="G256" s="164"/>
      <c r="H256" s="156">
        <v>1</v>
      </c>
      <c r="I256" s="156"/>
      <c r="J256" s="156">
        <v>100</v>
      </c>
      <c r="K256" s="148">
        <f>E256*F256*H256*J256</f>
        <v>197.5</v>
      </c>
    </row>
    <row r="257" spans="1:11" ht="15">
      <c r="A257" s="159"/>
      <c r="B257" s="159"/>
      <c r="C257" s="159"/>
      <c r="D257" s="188" t="s">
        <v>349</v>
      </c>
      <c r="E257" s="189">
        <v>0.395</v>
      </c>
      <c r="F257" s="156">
        <v>10</v>
      </c>
      <c r="G257" s="164"/>
      <c r="H257" s="156">
        <v>0.5</v>
      </c>
      <c r="I257" s="156"/>
      <c r="J257" s="156">
        <v>100</v>
      </c>
      <c r="K257" s="148">
        <f>E257*F257*H257*J257</f>
        <v>197.5</v>
      </c>
    </row>
    <row r="258" spans="1:11" ht="15">
      <c r="A258" s="159"/>
      <c r="B258" s="159"/>
      <c r="C258" s="159"/>
      <c r="D258" s="188" t="s">
        <v>350</v>
      </c>
      <c r="E258" s="189">
        <v>0.617</v>
      </c>
      <c r="F258" s="156">
        <v>1</v>
      </c>
      <c r="G258" s="164"/>
      <c r="H258" s="156">
        <v>2.5</v>
      </c>
      <c r="I258" s="156"/>
      <c r="J258" s="156">
        <v>100</v>
      </c>
      <c r="K258" s="148">
        <f>E258*F258*H258*J258</f>
        <v>154.25</v>
      </c>
    </row>
    <row r="259" spans="1:11" ht="15.75">
      <c r="A259" s="159"/>
      <c r="B259" s="159"/>
      <c r="C259" s="159"/>
      <c r="D259" s="160"/>
      <c r="E259" s="159"/>
      <c r="F259" s="156"/>
      <c r="G259" s="186"/>
      <c r="H259" s="187"/>
      <c r="I259" s="187"/>
      <c r="J259" s="187"/>
      <c r="K259" s="146">
        <f>SUM(K256:K258)</f>
        <v>549.25</v>
      </c>
    </row>
    <row r="260" spans="1:11" s="89" customFormat="1" ht="31.5">
      <c r="A260" s="101" t="s">
        <v>185</v>
      </c>
      <c r="B260" s="101" t="s">
        <v>8</v>
      </c>
      <c r="C260" s="193" t="s">
        <v>77</v>
      </c>
      <c r="D260" s="129" t="s">
        <v>264</v>
      </c>
      <c r="E260" s="116" t="s">
        <v>225</v>
      </c>
      <c r="F260" s="117" t="s">
        <v>15</v>
      </c>
      <c r="G260" s="117" t="s">
        <v>351</v>
      </c>
      <c r="H260" s="117" t="s">
        <v>22</v>
      </c>
      <c r="I260" s="117" t="s">
        <v>216</v>
      </c>
      <c r="J260" s="117" t="s">
        <v>218</v>
      </c>
      <c r="K260" s="145" t="s">
        <v>219</v>
      </c>
    </row>
    <row r="261" spans="1:11" ht="15">
      <c r="A261" s="159"/>
      <c r="B261" s="159"/>
      <c r="C261" s="159"/>
      <c r="D261" s="160" t="s">
        <v>352</v>
      </c>
      <c r="E261" s="159"/>
      <c r="F261" s="156">
        <v>2</v>
      </c>
      <c r="G261" s="164">
        <v>10</v>
      </c>
      <c r="H261" s="156">
        <v>1</v>
      </c>
      <c r="I261" s="156">
        <v>0.05</v>
      </c>
      <c r="J261" s="156">
        <v>5</v>
      </c>
      <c r="K261" s="148">
        <f>F261*G261*H261*I261*J261</f>
        <v>5</v>
      </c>
    </row>
    <row r="262" spans="1:11" ht="15">
      <c r="A262" s="159"/>
      <c r="B262" s="159"/>
      <c r="C262" s="159"/>
      <c r="D262" s="160" t="s">
        <v>353</v>
      </c>
      <c r="E262" s="159"/>
      <c r="F262" s="156">
        <v>2</v>
      </c>
      <c r="G262" s="164">
        <v>10</v>
      </c>
      <c r="H262" s="156">
        <v>0.5</v>
      </c>
      <c r="I262" s="156">
        <v>0.05</v>
      </c>
      <c r="J262" s="156">
        <v>5</v>
      </c>
      <c r="K262" s="148">
        <f>F262*G262*H262*I262*J262</f>
        <v>2.5</v>
      </c>
    </row>
    <row r="263" spans="1:11" ht="15">
      <c r="A263" s="159"/>
      <c r="B263" s="159"/>
      <c r="C263" s="159"/>
      <c r="D263" s="160" t="s">
        <v>354</v>
      </c>
      <c r="E263" s="159"/>
      <c r="F263" s="156">
        <v>1</v>
      </c>
      <c r="G263" s="164">
        <v>10</v>
      </c>
      <c r="H263" s="156">
        <v>1</v>
      </c>
      <c r="I263" s="156">
        <v>0.5</v>
      </c>
      <c r="J263" s="156">
        <v>5</v>
      </c>
      <c r="K263" s="148">
        <f>F263*G263*H263*I263*J263</f>
        <v>25</v>
      </c>
    </row>
    <row r="264" spans="1:11" ht="15.75">
      <c r="A264" s="159"/>
      <c r="B264" s="159"/>
      <c r="C264" s="159"/>
      <c r="D264" s="160"/>
      <c r="E264" s="159"/>
      <c r="F264" s="156"/>
      <c r="G264" s="164"/>
      <c r="H264" s="156"/>
      <c r="I264" s="156"/>
      <c r="J264" s="156"/>
      <c r="K264" s="146">
        <f>K261+K262+K263</f>
        <v>32.5</v>
      </c>
    </row>
    <row r="265" spans="1:11" ht="15.75">
      <c r="A265" s="130">
        <v>9</v>
      </c>
      <c r="B265" s="131"/>
      <c r="C265" s="130"/>
      <c r="D265" s="132" t="str">
        <f>'PO 02'!B90</f>
        <v>CALÇADA / RAMPA</v>
      </c>
      <c r="E265" s="132"/>
      <c r="F265" s="132"/>
      <c r="G265" s="132"/>
      <c r="H265" s="132"/>
      <c r="I265" s="132"/>
      <c r="J265" s="132"/>
      <c r="K265" s="147"/>
    </row>
    <row r="266" spans="1:11" s="89" customFormat="1" ht="15.75">
      <c r="A266" s="101" t="s">
        <v>187</v>
      </c>
      <c r="B266" s="101" t="s">
        <v>8</v>
      </c>
      <c r="C266" s="114" t="s">
        <v>268</v>
      </c>
      <c r="D266" s="129" t="s">
        <v>269</v>
      </c>
      <c r="E266" s="101" t="s">
        <v>56</v>
      </c>
      <c r="F266" s="117" t="s">
        <v>15</v>
      </c>
      <c r="G266" s="117" t="s">
        <v>216</v>
      </c>
      <c r="H266" s="117" t="s">
        <v>22</v>
      </c>
      <c r="I266" s="117" t="s">
        <v>217</v>
      </c>
      <c r="J266" s="117" t="s">
        <v>218</v>
      </c>
      <c r="K266" s="145" t="s">
        <v>219</v>
      </c>
    </row>
    <row r="267" spans="1:11" ht="15">
      <c r="A267" s="159"/>
      <c r="B267" s="159"/>
      <c r="C267" s="159"/>
      <c r="D267" s="160" t="s">
        <v>355</v>
      </c>
      <c r="E267" s="159"/>
      <c r="F267" s="156"/>
      <c r="G267" s="156">
        <v>2</v>
      </c>
      <c r="H267" s="156">
        <v>14.4</v>
      </c>
      <c r="I267" s="156">
        <v>0.06</v>
      </c>
      <c r="J267" s="156"/>
      <c r="K267" s="144">
        <f>G267*I267*H267</f>
        <v>1.728</v>
      </c>
    </row>
    <row r="268" spans="1:11" ht="15">
      <c r="A268" s="159"/>
      <c r="B268" s="159"/>
      <c r="C268" s="159"/>
      <c r="D268" s="160" t="s">
        <v>356</v>
      </c>
      <c r="E268" s="159"/>
      <c r="F268" s="156"/>
      <c r="G268" s="156">
        <v>2.45</v>
      </c>
      <c r="H268" s="156">
        <v>13.5</v>
      </c>
      <c r="I268" s="156">
        <v>0.06</v>
      </c>
      <c r="J268" s="156"/>
      <c r="K268" s="144">
        <f>G268*H268*I268</f>
        <v>1.9845000000000002</v>
      </c>
    </row>
    <row r="269" spans="1:11" ht="15.75">
      <c r="A269" s="159"/>
      <c r="B269" s="159"/>
      <c r="C269" s="159"/>
      <c r="D269" s="160"/>
      <c r="E269" s="159"/>
      <c r="F269" s="156"/>
      <c r="G269" s="156"/>
      <c r="H269" s="156"/>
      <c r="I269" s="156"/>
      <c r="J269" s="156"/>
      <c r="K269" s="146">
        <f>K267+K268</f>
        <v>3.7125000000000004</v>
      </c>
    </row>
    <row r="270" spans="1:11" s="89" customFormat="1" ht="15.75">
      <c r="A270" s="101" t="s">
        <v>188</v>
      </c>
      <c r="B270" s="101" t="s">
        <v>8</v>
      </c>
      <c r="C270" s="114" t="s">
        <v>64</v>
      </c>
      <c r="D270" s="129" t="s">
        <v>357</v>
      </c>
      <c r="E270" s="101" t="s">
        <v>56</v>
      </c>
      <c r="F270" s="117" t="s">
        <v>15</v>
      </c>
      <c r="G270" s="117" t="s">
        <v>216</v>
      </c>
      <c r="H270" s="117" t="s">
        <v>22</v>
      </c>
      <c r="I270" s="117" t="s">
        <v>217</v>
      </c>
      <c r="J270" s="117" t="s">
        <v>218</v>
      </c>
      <c r="K270" s="145" t="s">
        <v>219</v>
      </c>
    </row>
    <row r="271" spans="1:11" ht="15">
      <c r="A271" s="159"/>
      <c r="B271" s="159"/>
      <c r="C271" s="159"/>
      <c r="D271" s="160" t="s">
        <v>355</v>
      </c>
      <c r="E271" s="159"/>
      <c r="F271" s="156"/>
      <c r="G271" s="156">
        <v>2</v>
      </c>
      <c r="H271" s="156">
        <v>14.4</v>
      </c>
      <c r="I271" s="156">
        <v>0.06</v>
      </c>
      <c r="J271" s="156"/>
      <c r="K271" s="144">
        <f>G271*I271*H271</f>
        <v>1.728</v>
      </c>
    </row>
    <row r="272" spans="1:11" ht="15">
      <c r="A272" s="159"/>
      <c r="B272" s="159"/>
      <c r="C272" s="159"/>
      <c r="D272" s="160" t="s">
        <v>356</v>
      </c>
      <c r="E272" s="159"/>
      <c r="F272" s="156"/>
      <c r="G272" s="156">
        <v>2.45</v>
      </c>
      <c r="H272" s="156">
        <v>13.5</v>
      </c>
      <c r="I272" s="156">
        <v>0.06</v>
      </c>
      <c r="J272" s="156"/>
      <c r="K272" s="144">
        <f>G272*H272*I272</f>
        <v>1.9845000000000002</v>
      </c>
    </row>
    <row r="273" spans="1:11" ht="15.75">
      <c r="A273" s="159"/>
      <c r="B273" s="159"/>
      <c r="C273" s="159"/>
      <c r="D273" s="160"/>
      <c r="E273" s="159"/>
      <c r="F273" s="156"/>
      <c r="G273" s="156"/>
      <c r="H273" s="156"/>
      <c r="I273" s="156"/>
      <c r="J273" s="156"/>
      <c r="K273" s="146">
        <f>K271+K272</f>
        <v>3.7125000000000004</v>
      </c>
    </row>
    <row r="274" spans="1:11" s="89" customFormat="1" ht="15.75">
      <c r="A274" s="101" t="s">
        <v>189</v>
      </c>
      <c r="B274" s="101" t="s">
        <v>8</v>
      </c>
      <c r="C274" s="114" t="s">
        <v>74</v>
      </c>
      <c r="D274" s="129" t="s">
        <v>75</v>
      </c>
      <c r="E274" s="101" t="s">
        <v>56</v>
      </c>
      <c r="F274" s="117" t="s">
        <v>15</v>
      </c>
      <c r="G274" s="117" t="s">
        <v>216</v>
      </c>
      <c r="H274" s="117" t="s">
        <v>22</v>
      </c>
      <c r="I274" s="117" t="s">
        <v>217</v>
      </c>
      <c r="J274" s="117" t="s">
        <v>218</v>
      </c>
      <c r="K274" s="145" t="s">
        <v>219</v>
      </c>
    </row>
    <row r="275" spans="1:11" ht="15.75">
      <c r="A275" s="194"/>
      <c r="B275" s="194"/>
      <c r="C275" s="194"/>
      <c r="D275" s="160" t="s">
        <v>358</v>
      </c>
      <c r="E275" s="194"/>
      <c r="F275" s="156"/>
      <c r="G275" s="156">
        <v>2</v>
      </c>
      <c r="H275" s="156">
        <v>14.4</v>
      </c>
      <c r="I275" s="156">
        <v>0.03</v>
      </c>
      <c r="J275" s="156"/>
      <c r="K275" s="144">
        <f>H275*I275*G275</f>
        <v>0.864</v>
      </c>
    </row>
    <row r="276" spans="1:11" ht="15.75">
      <c r="A276" s="194"/>
      <c r="B276" s="194"/>
      <c r="C276" s="194"/>
      <c r="D276" s="160" t="s">
        <v>359</v>
      </c>
      <c r="E276" s="194"/>
      <c r="F276" s="156"/>
      <c r="G276" s="156">
        <v>2.45</v>
      </c>
      <c r="H276" s="128">
        <v>13.5</v>
      </c>
      <c r="I276" s="156">
        <v>0.03</v>
      </c>
      <c r="J276" s="156"/>
      <c r="K276" s="144">
        <f>G276*H276*I276</f>
        <v>0.9922500000000001</v>
      </c>
    </row>
    <row r="277" spans="1:11" ht="15.75">
      <c r="A277" s="159"/>
      <c r="B277" s="159"/>
      <c r="C277" s="159"/>
      <c r="D277" s="160"/>
      <c r="E277" s="159"/>
      <c r="F277" s="195"/>
      <c r="G277" s="176"/>
      <c r="H277" s="176"/>
      <c r="I277" s="176"/>
      <c r="J277" s="156"/>
      <c r="K277" s="146">
        <f>K276+K275</f>
        <v>1.8562500000000002</v>
      </c>
    </row>
    <row r="278" spans="1:11" s="89" customFormat="1" ht="15.75">
      <c r="A278" s="101" t="s">
        <v>191</v>
      </c>
      <c r="B278" s="101" t="s">
        <v>8</v>
      </c>
      <c r="C278" s="114" t="s">
        <v>58</v>
      </c>
      <c r="D278" s="129" t="s">
        <v>59</v>
      </c>
      <c r="E278" s="101" t="s">
        <v>56</v>
      </c>
      <c r="F278" s="117" t="s">
        <v>15</v>
      </c>
      <c r="G278" s="117" t="s">
        <v>216</v>
      </c>
      <c r="H278" s="117" t="s">
        <v>22</v>
      </c>
      <c r="I278" s="117" t="s">
        <v>217</v>
      </c>
      <c r="J278" s="117" t="s">
        <v>218</v>
      </c>
      <c r="K278" s="145" t="s">
        <v>219</v>
      </c>
    </row>
    <row r="279" spans="1:11" ht="15.75">
      <c r="A279" s="159"/>
      <c r="B279" s="159"/>
      <c r="C279" s="159"/>
      <c r="D279" s="160" t="s">
        <v>360</v>
      </c>
      <c r="E279" s="159"/>
      <c r="F279" s="195"/>
      <c r="G279" s="156">
        <v>2</v>
      </c>
      <c r="H279" s="156">
        <v>14.4</v>
      </c>
      <c r="I279" s="156"/>
      <c r="J279" s="156"/>
      <c r="K279" s="144">
        <f>G279*H279</f>
        <v>28.8</v>
      </c>
    </row>
    <row r="280" spans="1:11" ht="15.75">
      <c r="A280" s="159"/>
      <c r="B280" s="159"/>
      <c r="C280" s="159"/>
      <c r="D280" s="160"/>
      <c r="E280" s="159"/>
      <c r="F280" s="195"/>
      <c r="G280" s="156"/>
      <c r="H280" s="151"/>
      <c r="I280" s="156"/>
      <c r="J280" s="156"/>
      <c r="K280" s="146">
        <f>K279</f>
        <v>28.8</v>
      </c>
    </row>
    <row r="281" spans="1:11" ht="15.75">
      <c r="A281" s="130">
        <v>10</v>
      </c>
      <c r="B281" s="131"/>
      <c r="C281" s="130"/>
      <c r="D281" s="132" t="str">
        <f>'PO 02'!B96</f>
        <v>MOVIMENTAÇÃO DE TERRA</v>
      </c>
      <c r="E281" s="132"/>
      <c r="F281" s="132"/>
      <c r="G281" s="132"/>
      <c r="H281" s="132"/>
      <c r="I281" s="132"/>
      <c r="J281" s="132"/>
      <c r="K281" s="147"/>
    </row>
    <row r="282" spans="1:11" s="89" customFormat="1" ht="15.75">
      <c r="A282" s="101" t="s">
        <v>194</v>
      </c>
      <c r="B282" s="101" t="s">
        <v>8</v>
      </c>
      <c r="C282" s="114" t="s">
        <v>195</v>
      </c>
      <c r="D282" s="133" t="s">
        <v>196</v>
      </c>
      <c r="E282" s="101" t="s">
        <v>56</v>
      </c>
      <c r="F282" s="117" t="s">
        <v>15</v>
      </c>
      <c r="G282" s="117" t="s">
        <v>216</v>
      </c>
      <c r="H282" s="117" t="s">
        <v>22</v>
      </c>
      <c r="I282" s="117" t="s">
        <v>217</v>
      </c>
      <c r="J282" s="117" t="s">
        <v>218</v>
      </c>
      <c r="K282" s="145" t="s">
        <v>219</v>
      </c>
    </row>
    <row r="283" spans="1:11" ht="15">
      <c r="A283" s="159"/>
      <c r="B283" s="159"/>
      <c r="C283" s="159"/>
      <c r="D283" s="160" t="s">
        <v>361</v>
      </c>
      <c r="E283" s="151"/>
      <c r="F283" s="156"/>
      <c r="G283" s="164">
        <v>3.2</v>
      </c>
      <c r="H283" s="156">
        <v>14.4</v>
      </c>
      <c r="I283" s="156">
        <v>3</v>
      </c>
      <c r="J283" s="187"/>
      <c r="K283" s="156">
        <f>G283*H283*I283</f>
        <v>138.24</v>
      </c>
    </row>
    <row r="284" spans="1:11" ht="15">
      <c r="A284" s="159"/>
      <c r="B284" s="159"/>
      <c r="C284" s="159"/>
      <c r="D284" s="160" t="s">
        <v>362</v>
      </c>
      <c r="E284" s="151"/>
      <c r="F284" s="156"/>
      <c r="G284" s="164">
        <v>1.2</v>
      </c>
      <c r="H284" s="156">
        <v>13.5</v>
      </c>
      <c r="I284" s="156">
        <v>3</v>
      </c>
      <c r="J284" s="187"/>
      <c r="K284" s="156">
        <f>G284*H284*I284</f>
        <v>48.599999999999994</v>
      </c>
    </row>
    <row r="285" spans="1:11" ht="15.75">
      <c r="A285" s="159"/>
      <c r="B285" s="159"/>
      <c r="C285" s="159"/>
      <c r="D285" s="160"/>
      <c r="E285" s="151"/>
      <c r="F285" s="156"/>
      <c r="G285" s="164"/>
      <c r="H285" s="156"/>
      <c r="I285" s="156"/>
      <c r="J285" s="187"/>
      <c r="K285" s="155">
        <f>SUM(K283:K284)</f>
        <v>186.84</v>
      </c>
    </row>
    <row r="286" spans="1:11" ht="15.75">
      <c r="A286" s="130">
        <v>11</v>
      </c>
      <c r="B286" s="131"/>
      <c r="C286" s="130"/>
      <c r="D286" s="132" t="str">
        <f>'PO 02'!B99</f>
        <v>PAISAGISMO</v>
      </c>
      <c r="E286" s="132"/>
      <c r="F286" s="132"/>
      <c r="G286" s="132"/>
      <c r="H286" s="132"/>
      <c r="I286" s="132"/>
      <c r="J286" s="132"/>
      <c r="K286" s="147"/>
    </row>
    <row r="287" spans="1:11" s="89" customFormat="1" ht="15.75">
      <c r="A287" s="101" t="s">
        <v>198</v>
      </c>
      <c r="B287" s="101" t="s">
        <v>8</v>
      </c>
      <c r="C287" s="114" t="s">
        <v>199</v>
      </c>
      <c r="D287" s="133" t="s">
        <v>363</v>
      </c>
      <c r="E287" s="116" t="s">
        <v>225</v>
      </c>
      <c r="F287" s="117" t="s">
        <v>15</v>
      </c>
      <c r="G287" s="117" t="s">
        <v>216</v>
      </c>
      <c r="H287" s="117" t="s">
        <v>22</v>
      </c>
      <c r="I287" s="117" t="s">
        <v>217</v>
      </c>
      <c r="J287" s="117" t="s">
        <v>218</v>
      </c>
      <c r="K287" s="145" t="s">
        <v>219</v>
      </c>
    </row>
    <row r="288" spans="1:11" ht="15">
      <c r="A288" s="159"/>
      <c r="B288" s="159"/>
      <c r="C288" s="159"/>
      <c r="D288" s="160" t="s">
        <v>364</v>
      </c>
      <c r="E288" s="151"/>
      <c r="F288" s="156">
        <v>194.4</v>
      </c>
      <c r="G288" s="164"/>
      <c r="H288" s="156"/>
      <c r="I288" s="156"/>
      <c r="J288" s="156">
        <v>28.8</v>
      </c>
      <c r="K288" s="156">
        <f>F288-J288</f>
        <v>165.6</v>
      </c>
    </row>
    <row r="289" spans="1:11" ht="15.75">
      <c r="A289" s="159"/>
      <c r="B289" s="159"/>
      <c r="C289" s="159"/>
      <c r="D289" s="160"/>
      <c r="E289" s="151"/>
      <c r="F289" s="156"/>
      <c r="G289" s="164"/>
      <c r="H289" s="156"/>
      <c r="I289" s="156"/>
      <c r="J289" s="187"/>
      <c r="K289" s="155">
        <f>K288</f>
        <v>165.6</v>
      </c>
    </row>
    <row r="290" spans="1:11" ht="15.75">
      <c r="A290" s="130">
        <v>12</v>
      </c>
      <c r="B290" s="131"/>
      <c r="C290" s="130"/>
      <c r="D290" s="132" t="str">
        <f>'PO 02'!B102</f>
        <v>PINTURA</v>
      </c>
      <c r="E290" s="132"/>
      <c r="F290" s="132"/>
      <c r="G290" s="132"/>
      <c r="H290" s="132"/>
      <c r="I290" s="132"/>
      <c r="J290" s="132"/>
      <c r="K290" s="147"/>
    </row>
    <row r="291" spans="1:11" s="89" customFormat="1" ht="15.75">
      <c r="A291" s="101" t="s">
        <v>202</v>
      </c>
      <c r="B291" s="101" t="s">
        <v>8</v>
      </c>
      <c r="C291" s="196" t="s">
        <v>203</v>
      </c>
      <c r="D291" s="196" t="s">
        <v>204</v>
      </c>
      <c r="E291" s="116" t="s">
        <v>225</v>
      </c>
      <c r="F291" s="117" t="s">
        <v>15</v>
      </c>
      <c r="G291" s="117" t="s">
        <v>216</v>
      </c>
      <c r="H291" s="117" t="s">
        <v>22</v>
      </c>
      <c r="I291" s="117" t="s">
        <v>217</v>
      </c>
      <c r="J291" s="117" t="s">
        <v>218</v>
      </c>
      <c r="K291" s="145" t="s">
        <v>219</v>
      </c>
    </row>
    <row r="292" spans="1:11" ht="15">
      <c r="A292" s="159"/>
      <c r="B292" s="159"/>
      <c r="C292" s="159"/>
      <c r="D292" s="160" t="s">
        <v>365</v>
      </c>
      <c r="E292" s="151"/>
      <c r="F292" s="156"/>
      <c r="G292" s="164"/>
      <c r="H292" s="156">
        <v>27.65</v>
      </c>
      <c r="I292" s="156">
        <v>1.4</v>
      </c>
      <c r="J292" s="187"/>
      <c r="K292" s="200">
        <f>H292*I292</f>
        <v>38.709999999999994</v>
      </c>
    </row>
    <row r="293" spans="1:11" ht="15">
      <c r="A293" s="159"/>
      <c r="B293" s="159"/>
      <c r="C293" s="159"/>
      <c r="D293" s="160" t="s">
        <v>366</v>
      </c>
      <c r="E293" s="151"/>
      <c r="F293" s="156"/>
      <c r="G293" s="164">
        <v>0.2</v>
      </c>
      <c r="H293" s="156">
        <f>27.65+1.4</f>
        <v>29.049999999999997</v>
      </c>
      <c r="I293" s="156"/>
      <c r="J293" s="187"/>
      <c r="K293" s="200">
        <f>G293*H293</f>
        <v>5.81</v>
      </c>
    </row>
    <row r="294" spans="1:11" ht="15.75">
      <c r="A294" s="159"/>
      <c r="B294" s="159"/>
      <c r="C294" s="159"/>
      <c r="D294" s="160"/>
      <c r="E294" s="151"/>
      <c r="F294" s="156"/>
      <c r="G294" s="176"/>
      <c r="H294" s="176"/>
      <c r="I294" s="156"/>
      <c r="J294" s="187"/>
      <c r="K294" s="155">
        <f>SUM(K292:K293)</f>
        <v>44.519999999999996</v>
      </c>
    </row>
    <row r="295" spans="1:11" ht="15.75">
      <c r="A295" s="130">
        <v>13</v>
      </c>
      <c r="B295" s="131"/>
      <c r="C295" s="130"/>
      <c r="D295" s="132" t="str">
        <f>'PO 02'!B105</f>
        <v>SERVIÇOS FINAIS</v>
      </c>
      <c r="E295" s="132"/>
      <c r="F295" s="132"/>
      <c r="G295" s="132"/>
      <c r="H295" s="132"/>
      <c r="I295" s="132"/>
      <c r="J295" s="132"/>
      <c r="K295" s="147"/>
    </row>
    <row r="296" spans="1:11" s="89" customFormat="1" ht="15.75">
      <c r="A296" s="113" t="s">
        <v>206</v>
      </c>
      <c r="B296" s="101" t="s">
        <v>8</v>
      </c>
      <c r="C296" s="113" t="s">
        <v>207</v>
      </c>
      <c r="D296" s="197" t="s">
        <v>208</v>
      </c>
      <c r="E296" s="116" t="s">
        <v>225</v>
      </c>
      <c r="F296" s="117" t="s">
        <v>15</v>
      </c>
      <c r="G296" s="117" t="s">
        <v>216</v>
      </c>
      <c r="H296" s="117" t="s">
        <v>22</v>
      </c>
      <c r="I296" s="117" t="s">
        <v>217</v>
      </c>
      <c r="J296" s="117" t="s">
        <v>218</v>
      </c>
      <c r="K296" s="145" t="s">
        <v>219</v>
      </c>
    </row>
    <row r="297" spans="1:11" ht="15">
      <c r="A297" s="159"/>
      <c r="B297" s="159"/>
      <c r="C297" s="159"/>
      <c r="D297" s="160" t="s">
        <v>367</v>
      </c>
      <c r="E297" s="151"/>
      <c r="F297" s="156"/>
      <c r="G297" s="164">
        <v>14.4</v>
      </c>
      <c r="H297" s="156">
        <v>13.5</v>
      </c>
      <c r="I297" s="156"/>
      <c r="J297" s="156"/>
      <c r="K297" s="156">
        <f>G297*H297</f>
        <v>194.4</v>
      </c>
    </row>
    <row r="298" spans="1:11" ht="15.75">
      <c r="A298" s="159"/>
      <c r="B298" s="159"/>
      <c r="C298" s="159"/>
      <c r="D298" s="160"/>
      <c r="E298" s="151"/>
      <c r="F298" s="156"/>
      <c r="G298" s="164"/>
      <c r="H298" s="156"/>
      <c r="I298" s="156"/>
      <c r="J298" s="187"/>
      <c r="K298" s="155">
        <f>K297</f>
        <v>194.4</v>
      </c>
    </row>
    <row r="299" spans="1:11" ht="15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1:11" ht="15">
      <c r="A300" s="198" t="s">
        <v>368</v>
      </c>
      <c r="B300" s="198"/>
      <c r="C300" s="198"/>
      <c r="D300" s="198"/>
      <c r="E300" s="198"/>
      <c r="F300" s="198"/>
      <c r="G300" s="198"/>
      <c r="H300" s="198"/>
      <c r="I300" s="198"/>
      <c r="J300" s="198"/>
      <c r="K300" s="198"/>
    </row>
    <row r="301" spans="1:11" ht="15">
      <c r="A301" s="94"/>
      <c r="B301" s="199"/>
      <c r="C301" s="199"/>
      <c r="D301" s="199"/>
      <c r="E301" s="199"/>
      <c r="F301" s="199"/>
      <c r="G301" s="199"/>
      <c r="H301" s="199"/>
      <c r="I301" s="199"/>
      <c r="J301" s="199"/>
      <c r="K301" s="201"/>
    </row>
    <row r="302" spans="1:11" ht="15">
      <c r="A302" s="94"/>
      <c r="B302" s="199"/>
      <c r="C302" s="199"/>
      <c r="D302" s="199"/>
      <c r="E302" s="199"/>
      <c r="F302" s="199"/>
      <c r="G302" s="199"/>
      <c r="H302" s="199"/>
      <c r="I302" s="199"/>
      <c r="J302" s="199"/>
      <c r="K302" s="201"/>
    </row>
    <row r="303" spans="1:11" ht="1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1:11" ht="1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1:11" ht="1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1:11" ht="1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1:11" ht="1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1:11" ht="1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1:11" ht="1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1:11" ht="1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1:11" ht="1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</row>
  </sheetData>
  <sheetProtection/>
  <mergeCells count="2">
    <mergeCell ref="A3:K3"/>
    <mergeCell ref="A300:K300"/>
  </mergeCells>
  <printOptions horizontalCentered="1"/>
  <pageMargins left="0.19652777777777777" right="0.19652777777777777" top="0.39305555555555555" bottom="0.39305555555555555" header="0.3145833333333333" footer="0.3145833333333333"/>
  <pageSetup horizontalDpi="600" verticalDpi="6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5">
      <selection activeCell="D16" sqref="A16:IV16"/>
    </sheetView>
  </sheetViews>
  <sheetFormatPr defaultColWidth="9.140625" defaultRowHeight="12.75"/>
  <cols>
    <col min="1" max="1" width="5.57421875" style="0" customWidth="1"/>
    <col min="2" max="2" width="15.421875" style="0" customWidth="1"/>
    <col min="3" max="3" width="22.57421875" style="0" customWidth="1"/>
    <col min="4" max="4" width="13.8515625" style="0" customWidth="1"/>
    <col min="5" max="5" width="12.8515625" style="0" customWidth="1"/>
    <col min="6" max="6" width="14.00390625" style="0" customWidth="1"/>
    <col min="7" max="9" width="14.140625" style="0" customWidth="1"/>
    <col min="10" max="10" width="11.28125" style="0" bestFit="1" customWidth="1"/>
  </cols>
  <sheetData>
    <row r="2" spans="1:11" ht="57" customHeight="1">
      <c r="A2" s="5"/>
      <c r="B2" s="41"/>
      <c r="C2" s="42"/>
      <c r="D2" s="43"/>
      <c r="E2" s="41"/>
      <c r="F2" s="44"/>
      <c r="G2" s="41"/>
      <c r="H2" s="41"/>
      <c r="I2" s="41"/>
      <c r="J2" s="41"/>
      <c r="K2" s="41"/>
    </row>
    <row r="3" spans="1:11" ht="39" customHeight="1">
      <c r="A3" s="45"/>
      <c r="B3" s="46" t="s">
        <v>369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ht="12.75">
      <c r="A4" s="47" t="str">
        <f>'PO 02'!A6</f>
        <v>OBRA/SERVIÇO: CONSTRUÇÃO DE JAZIGOS COM 160 GAVETAS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.75">
      <c r="A5" s="47" t="s">
        <v>370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2.75">
      <c r="A6" s="45"/>
      <c r="B6" s="48"/>
      <c r="C6" s="48"/>
      <c r="D6" s="48"/>
      <c r="E6" s="48"/>
      <c r="F6" s="48"/>
      <c r="G6" s="48"/>
      <c r="H6" s="48"/>
      <c r="I6" s="48"/>
      <c r="J6" s="48"/>
      <c r="K6" s="78"/>
    </row>
    <row r="7" spans="1:11" ht="12.75">
      <c r="A7" s="45"/>
      <c r="B7" s="49" t="s">
        <v>371</v>
      </c>
      <c r="C7" s="49"/>
      <c r="D7" s="50" t="s">
        <v>372</v>
      </c>
      <c r="E7" s="50" t="s">
        <v>373</v>
      </c>
      <c r="F7" s="50" t="s">
        <v>374</v>
      </c>
      <c r="G7" s="50" t="s">
        <v>375</v>
      </c>
      <c r="H7" s="50" t="s">
        <v>376</v>
      </c>
      <c r="I7" s="50" t="s">
        <v>377</v>
      </c>
      <c r="J7" s="50" t="s">
        <v>378</v>
      </c>
      <c r="K7" s="50"/>
    </row>
    <row r="8" spans="1:11" ht="12.75">
      <c r="A8" s="51">
        <v>1</v>
      </c>
      <c r="B8" s="51" t="s">
        <v>20</v>
      </c>
      <c r="C8" s="51"/>
      <c r="D8" s="52">
        <f>J8/6</f>
        <v>1775.9599999999998</v>
      </c>
      <c r="E8" s="52">
        <f>J8/6</f>
        <v>1775.9599999999998</v>
      </c>
      <c r="F8" s="52">
        <f>J8/6</f>
        <v>1775.9599999999998</v>
      </c>
      <c r="G8" s="52">
        <f>J8/6</f>
        <v>1775.9599999999998</v>
      </c>
      <c r="H8" s="52">
        <f>J8/6</f>
        <v>1775.9599999999998</v>
      </c>
      <c r="I8" s="52">
        <f>J8/6</f>
        <v>1775.9599999999998</v>
      </c>
      <c r="J8" s="79">
        <f>'PO 02'!J13</f>
        <v>10655.759999999998</v>
      </c>
      <c r="K8" s="79"/>
    </row>
    <row r="9" spans="1:11" ht="12.75">
      <c r="A9" s="51"/>
      <c r="B9" s="51"/>
      <c r="C9" s="51"/>
      <c r="D9" s="53">
        <f>D8*J9/J8</f>
        <v>0.16666666666666669</v>
      </c>
      <c r="E9" s="53">
        <f>E8*J9/J8</f>
        <v>0.16666666666666669</v>
      </c>
      <c r="F9" s="53">
        <f>F8*J9/J8</f>
        <v>0.16666666666666669</v>
      </c>
      <c r="G9" s="53">
        <f>G8*J9/J8</f>
        <v>0.16666666666666669</v>
      </c>
      <c r="H9" s="53">
        <f>H8*J9/J8</f>
        <v>0.16666666666666669</v>
      </c>
      <c r="I9" s="53">
        <f>I8*J9/J8</f>
        <v>0.16666666666666669</v>
      </c>
      <c r="J9" s="80">
        <f>100%</f>
        <v>1</v>
      </c>
      <c r="K9" s="80"/>
    </row>
    <row r="10" spans="1:11" ht="12.75">
      <c r="A10" s="51">
        <v>2</v>
      </c>
      <c r="B10" s="51" t="s">
        <v>26</v>
      </c>
      <c r="C10" s="51"/>
      <c r="D10" s="54">
        <f>J10/6</f>
        <v>2970.232036266667</v>
      </c>
      <c r="E10" s="54">
        <f>J10/6</f>
        <v>2970.232036266667</v>
      </c>
      <c r="F10" s="52">
        <f>J10/6</f>
        <v>2970.232036266667</v>
      </c>
      <c r="G10" s="52">
        <f>J10/6</f>
        <v>2970.232036266667</v>
      </c>
      <c r="H10" s="52">
        <f>J10/6</f>
        <v>2970.232036266667</v>
      </c>
      <c r="I10" s="52">
        <f>J10/6</f>
        <v>2970.232036266667</v>
      </c>
      <c r="J10" s="79">
        <f>'PO 02'!J15</f>
        <v>17821.3922176</v>
      </c>
      <c r="K10" s="79"/>
    </row>
    <row r="11" spans="1:11" ht="12.75">
      <c r="A11" s="51"/>
      <c r="B11" s="51"/>
      <c r="C11" s="51"/>
      <c r="D11" s="55">
        <f>J11/6</f>
        <v>0.16666666666666666</v>
      </c>
      <c r="E11" s="55">
        <f>J11/6</f>
        <v>0.16666666666666666</v>
      </c>
      <c r="F11" s="55">
        <f>J11/6</f>
        <v>0.16666666666666666</v>
      </c>
      <c r="G11" s="55">
        <f>J11/6</f>
        <v>0.16666666666666666</v>
      </c>
      <c r="H11" s="55">
        <f>J11/6</f>
        <v>0.16666666666666666</v>
      </c>
      <c r="I11" s="55">
        <f>J11/6</f>
        <v>0.16666666666666666</v>
      </c>
      <c r="J11" s="81">
        <v>1</v>
      </c>
      <c r="K11" s="81"/>
    </row>
    <row r="12" spans="1:11" ht="12.75">
      <c r="A12" s="51">
        <v>3</v>
      </c>
      <c r="B12" s="56" t="s">
        <v>49</v>
      </c>
      <c r="C12" s="56"/>
      <c r="D12" s="52">
        <f>J12</f>
        <v>33534.43749669276</v>
      </c>
      <c r="E12" s="52"/>
      <c r="F12" s="57"/>
      <c r="G12" s="57"/>
      <c r="H12" s="57"/>
      <c r="I12" s="57"/>
      <c r="J12" s="79">
        <f>'PO 02'!J23</f>
        <v>33534.43749669276</v>
      </c>
      <c r="K12" s="79"/>
    </row>
    <row r="13" spans="1:11" ht="12.75">
      <c r="A13" s="51"/>
      <c r="B13" s="56"/>
      <c r="C13" s="56"/>
      <c r="D13" s="55">
        <f>J13</f>
        <v>1</v>
      </c>
      <c r="E13" s="55"/>
      <c r="F13" s="55"/>
      <c r="G13" s="55"/>
      <c r="H13" s="55"/>
      <c r="I13" s="55"/>
      <c r="J13" s="81">
        <v>1</v>
      </c>
      <c r="K13" s="81"/>
    </row>
    <row r="14" spans="1:11" ht="12.75">
      <c r="A14" s="51">
        <v>4</v>
      </c>
      <c r="B14" s="51" t="s">
        <v>79</v>
      </c>
      <c r="C14" s="51"/>
      <c r="D14" s="52"/>
      <c r="E14" s="52">
        <f>J14/3</f>
        <v>9868.556341567</v>
      </c>
      <c r="F14" s="52">
        <f>J14/3</f>
        <v>9868.556341567</v>
      </c>
      <c r="G14" s="52">
        <f>J14/3</f>
        <v>9868.556341567</v>
      </c>
      <c r="H14" s="52"/>
      <c r="I14" s="57"/>
      <c r="J14" s="79">
        <f>'PO 02'!J34</f>
        <v>29605.669024701</v>
      </c>
      <c r="K14" s="79"/>
    </row>
    <row r="15" spans="1:11" ht="12.75">
      <c r="A15" s="51"/>
      <c r="B15" s="51"/>
      <c r="C15" s="51"/>
      <c r="D15" s="55"/>
      <c r="E15" s="55">
        <f>J15/3</f>
        <v>0.3333333333333333</v>
      </c>
      <c r="F15" s="55">
        <f>J15/3</f>
        <v>0.3333333333333333</v>
      </c>
      <c r="G15" s="55">
        <f>J15/3</f>
        <v>0.3333333333333333</v>
      </c>
      <c r="H15" s="55"/>
      <c r="I15" s="55"/>
      <c r="J15" s="81">
        <v>1</v>
      </c>
      <c r="K15" s="81"/>
    </row>
    <row r="16" spans="1:11" ht="12.75">
      <c r="A16" s="51">
        <v>5</v>
      </c>
      <c r="B16" s="51" t="s">
        <v>108</v>
      </c>
      <c r="C16" s="51"/>
      <c r="D16" s="52"/>
      <c r="E16" s="52">
        <f>J16/3</f>
        <v>24960.06944582012</v>
      </c>
      <c r="F16" s="52">
        <f>J16/3</f>
        <v>24960.06944582012</v>
      </c>
      <c r="G16" s="52">
        <f>J16/3</f>
        <v>24960.06944582012</v>
      </c>
      <c r="H16" s="52"/>
      <c r="I16" s="57"/>
      <c r="J16" s="79">
        <f>'PO 02'!J51</f>
        <v>74880.20833746037</v>
      </c>
      <c r="K16" s="79"/>
    </row>
    <row r="17" spans="1:11" ht="12.75">
      <c r="A17" s="51"/>
      <c r="B17" s="51"/>
      <c r="C17" s="51"/>
      <c r="D17" s="55"/>
      <c r="E17" s="55">
        <f>J17/3</f>
        <v>0.3333333333333333</v>
      </c>
      <c r="F17" s="55">
        <f>J17/3</f>
        <v>0.3333333333333333</v>
      </c>
      <c r="G17" s="55">
        <f>J17/3</f>
        <v>0.3333333333333333</v>
      </c>
      <c r="H17" s="55"/>
      <c r="I17" s="55"/>
      <c r="J17" s="81">
        <v>1</v>
      </c>
      <c r="K17" s="81"/>
    </row>
    <row r="18" spans="1:11" ht="12.75">
      <c r="A18" s="51">
        <v>6</v>
      </c>
      <c r="B18" s="51" t="str">
        <f>'PO 02'!B63</f>
        <v>MURO DE ARRIMO</v>
      </c>
      <c r="C18" s="51"/>
      <c r="D18" s="57"/>
      <c r="E18" s="52">
        <f>J18/3</f>
        <v>3052.7800981398123</v>
      </c>
      <c r="F18" s="52">
        <f>J18/3</f>
        <v>3052.7800981398123</v>
      </c>
      <c r="G18" s="52">
        <f>J18/3</f>
        <v>3052.7800981398123</v>
      </c>
      <c r="H18" s="57"/>
      <c r="I18" s="57"/>
      <c r="J18" s="79">
        <f>'PO 02'!J63</f>
        <v>9158.340294419437</v>
      </c>
      <c r="K18" s="79"/>
    </row>
    <row r="19" spans="1:11" ht="12.75">
      <c r="A19" s="51"/>
      <c r="B19" s="51"/>
      <c r="C19" s="51"/>
      <c r="D19" s="58"/>
      <c r="E19" s="59">
        <f>E18/J18</f>
        <v>0.3333333333333333</v>
      </c>
      <c r="F19" s="59">
        <f>F18/J18</f>
        <v>0.3333333333333333</v>
      </c>
      <c r="G19" s="59">
        <f>G18/J18</f>
        <v>0.3333333333333333</v>
      </c>
      <c r="H19" s="58"/>
      <c r="I19" s="58"/>
      <c r="J19" s="81">
        <v>1</v>
      </c>
      <c r="K19" s="81"/>
    </row>
    <row r="20" spans="1:11" ht="12.75">
      <c r="A20" s="51">
        <v>7</v>
      </c>
      <c r="B20" s="51" t="s">
        <v>172</v>
      </c>
      <c r="C20" s="51"/>
      <c r="D20" s="57"/>
      <c r="E20" s="52">
        <f>J20/3</f>
        <v>26599.31397321173</v>
      </c>
      <c r="F20" s="52">
        <f>J20/3</f>
        <v>26599.31397321173</v>
      </c>
      <c r="G20" s="52">
        <f>J20/3</f>
        <v>26599.31397321173</v>
      </c>
      <c r="H20" s="52"/>
      <c r="I20" s="57"/>
      <c r="J20" s="79">
        <f>'PO 02'!J79</f>
        <v>79797.9419196352</v>
      </c>
      <c r="K20" s="79"/>
    </row>
    <row r="21" spans="1:11" ht="12.75">
      <c r="A21" s="51"/>
      <c r="B21" s="51"/>
      <c r="C21" s="51"/>
      <c r="D21" s="60"/>
      <c r="E21" s="60">
        <f>J21/3</f>
        <v>0.3333333333333333</v>
      </c>
      <c r="F21" s="55">
        <f>J21/3</f>
        <v>0.3333333333333333</v>
      </c>
      <c r="G21" s="55">
        <f>J21/3</f>
        <v>0.3333333333333333</v>
      </c>
      <c r="H21" s="55"/>
      <c r="I21" s="55"/>
      <c r="J21" s="82">
        <v>1</v>
      </c>
      <c r="K21" s="82"/>
    </row>
    <row r="22" spans="1:11" ht="12.75">
      <c r="A22" s="51">
        <v>8</v>
      </c>
      <c r="B22" s="51" t="s">
        <v>179</v>
      </c>
      <c r="C22" s="61"/>
      <c r="D22" s="57"/>
      <c r="E22" s="52"/>
      <c r="F22" s="52"/>
      <c r="G22" s="52"/>
      <c r="H22" s="52">
        <f aca="true" t="shared" si="0" ref="H22:H27">J22</f>
        <v>19543.531599</v>
      </c>
      <c r="I22" s="57"/>
      <c r="J22" s="79">
        <f>'PO 02'!J84</f>
        <v>19543.531599</v>
      </c>
      <c r="K22" s="79"/>
    </row>
    <row r="23" spans="1:11" ht="12.75">
      <c r="A23" s="51"/>
      <c r="B23" s="61"/>
      <c r="C23" s="61"/>
      <c r="D23" s="55"/>
      <c r="E23" s="55"/>
      <c r="F23" s="55"/>
      <c r="G23" s="55"/>
      <c r="H23" s="55">
        <f t="shared" si="0"/>
        <v>1</v>
      </c>
      <c r="I23" s="55"/>
      <c r="J23" s="81">
        <v>1</v>
      </c>
      <c r="K23" s="81"/>
    </row>
    <row r="24" spans="1:11" ht="12.75">
      <c r="A24" s="51">
        <v>9</v>
      </c>
      <c r="B24" s="51" t="s">
        <v>379</v>
      </c>
      <c r="C24" s="51"/>
      <c r="D24" s="57"/>
      <c r="E24" s="52"/>
      <c r="F24" s="52"/>
      <c r="G24" s="57"/>
      <c r="H24" s="52">
        <f t="shared" si="0"/>
        <v>3440.0423360812506</v>
      </c>
      <c r="I24" s="52"/>
      <c r="J24" s="79">
        <f>'PO 02'!J90</f>
        <v>3440.0423360812506</v>
      </c>
      <c r="K24" s="79"/>
    </row>
    <row r="25" spans="1:11" ht="12.75">
      <c r="A25" s="51"/>
      <c r="B25" s="51"/>
      <c r="C25" s="51"/>
      <c r="D25" s="55"/>
      <c r="E25" s="55"/>
      <c r="F25" s="55"/>
      <c r="G25" s="55"/>
      <c r="H25" s="55">
        <f t="shared" si="0"/>
        <v>1</v>
      </c>
      <c r="I25" s="55"/>
      <c r="J25" s="81">
        <v>1</v>
      </c>
      <c r="K25" s="81"/>
    </row>
    <row r="26" spans="1:11" ht="12.75">
      <c r="A26" s="51">
        <v>10</v>
      </c>
      <c r="B26" s="51" t="s">
        <v>193</v>
      </c>
      <c r="C26" s="51"/>
      <c r="D26" s="57"/>
      <c r="E26" s="57"/>
      <c r="F26" s="57"/>
      <c r="G26" s="62"/>
      <c r="H26" s="52">
        <f t="shared" si="0"/>
        <v>1530.1727031599999</v>
      </c>
      <c r="I26" s="52"/>
      <c r="J26" s="79">
        <f>'PO 02'!J96</f>
        <v>1530.1727031599999</v>
      </c>
      <c r="K26" s="79"/>
    </row>
    <row r="27" spans="1:11" ht="12.75">
      <c r="A27" s="51"/>
      <c r="B27" s="51"/>
      <c r="C27" s="51"/>
      <c r="D27" s="55"/>
      <c r="E27" s="55"/>
      <c r="F27" s="55"/>
      <c r="G27" s="63"/>
      <c r="H27" s="55">
        <f t="shared" si="0"/>
        <v>1</v>
      </c>
      <c r="I27" s="55"/>
      <c r="J27" s="81">
        <v>1</v>
      </c>
      <c r="K27" s="81"/>
    </row>
    <row r="28" spans="1:11" ht="12.75">
      <c r="A28" s="51">
        <v>11</v>
      </c>
      <c r="B28" s="51" t="s">
        <v>197</v>
      </c>
      <c r="C28" s="51"/>
      <c r="D28" s="64"/>
      <c r="E28" s="64"/>
      <c r="F28" s="64"/>
      <c r="G28" s="62"/>
      <c r="H28" s="64"/>
      <c r="I28" s="52">
        <f>J28</f>
        <v>3009.05136</v>
      </c>
      <c r="J28" s="79">
        <f>'PO 02'!J99</f>
        <v>3009.05136</v>
      </c>
      <c r="K28" s="79"/>
    </row>
    <row r="29" spans="1:11" ht="12.75">
      <c r="A29" s="51"/>
      <c r="B29" s="51"/>
      <c r="C29" s="51"/>
      <c r="D29" s="55"/>
      <c r="E29" s="55"/>
      <c r="F29" s="55"/>
      <c r="G29" s="65"/>
      <c r="H29" s="55"/>
      <c r="I29" s="55">
        <f>J29</f>
        <v>1</v>
      </c>
      <c r="J29" s="81">
        <v>1</v>
      </c>
      <c r="K29" s="81"/>
    </row>
    <row r="30" spans="1:11" ht="12.75">
      <c r="A30" s="51">
        <v>12</v>
      </c>
      <c r="B30" s="51" t="s">
        <v>201</v>
      </c>
      <c r="C30" s="51"/>
      <c r="D30" s="64"/>
      <c r="E30" s="64"/>
      <c r="F30" s="64"/>
      <c r="G30" s="62"/>
      <c r="H30" s="64"/>
      <c r="I30" s="52">
        <f>'PO 02'!J103</f>
        <v>1634.08932624</v>
      </c>
      <c r="J30" s="79">
        <f>'PO 02'!J102</f>
        <v>1634.08932624</v>
      </c>
      <c r="K30" s="79"/>
    </row>
    <row r="31" spans="1:11" ht="12.75">
      <c r="A31" s="51"/>
      <c r="B31" s="51"/>
      <c r="C31" s="51"/>
      <c r="D31" s="55"/>
      <c r="E31" s="55"/>
      <c r="F31" s="55"/>
      <c r="G31" s="65"/>
      <c r="H31" s="55"/>
      <c r="I31" s="55">
        <v>1</v>
      </c>
      <c r="J31" s="81">
        <v>1</v>
      </c>
      <c r="K31" s="81"/>
    </row>
    <row r="32" spans="1:11" ht="12.75">
      <c r="A32" s="66"/>
      <c r="B32" s="51" t="s">
        <v>205</v>
      </c>
      <c r="C32" s="51"/>
      <c r="D32" s="64"/>
      <c r="E32" s="64"/>
      <c r="F32" s="64"/>
      <c r="G32" s="62"/>
      <c r="H32" s="64"/>
      <c r="I32" s="52">
        <f>J32</f>
        <v>2979.8018856000003</v>
      </c>
      <c r="J32" s="79">
        <f>'PO 02'!J105</f>
        <v>2979.8018856000003</v>
      </c>
      <c r="K32" s="79"/>
    </row>
    <row r="33" spans="1:11" ht="12.75">
      <c r="A33" s="67"/>
      <c r="B33" s="51"/>
      <c r="C33" s="51"/>
      <c r="D33" s="55"/>
      <c r="E33" s="55"/>
      <c r="F33" s="55"/>
      <c r="G33" s="65"/>
      <c r="H33" s="55"/>
      <c r="I33" s="55">
        <f>J33</f>
        <v>1</v>
      </c>
      <c r="J33" s="83">
        <v>1</v>
      </c>
      <c r="K33" s="84"/>
    </row>
    <row r="34" spans="1:11" ht="12.75">
      <c r="A34" s="68"/>
      <c r="B34" s="51" t="s">
        <v>380</v>
      </c>
      <c r="C34" s="51"/>
      <c r="D34" s="52">
        <f>D10+D12+D8</f>
        <v>38280.62953295942</v>
      </c>
      <c r="E34" s="52">
        <f>E10+E8+E14+E20+E18+E16</f>
        <v>69226.91189500534</v>
      </c>
      <c r="F34" s="52">
        <f>F8+F10+F14+F16+F18+F20</f>
        <v>69226.91189500534</v>
      </c>
      <c r="G34" s="52">
        <f>G8+G10+G14+G16+G18+G20</f>
        <v>69226.91189500534</v>
      </c>
      <c r="H34" s="52">
        <f>H8+H10+H22+H24+H26</f>
        <v>29259.938674507917</v>
      </c>
      <c r="I34" s="52">
        <f>I28+I32+I8+I10+I30</f>
        <v>12369.134608106668</v>
      </c>
      <c r="J34" s="85">
        <f>SUM(J10,J12,J14,J16,J18,J20,J22,J24,J26,J8,J28,J30,J32)</f>
        <v>287590.43850059004</v>
      </c>
      <c r="K34" s="85"/>
    </row>
    <row r="35" spans="1:11" ht="12.75">
      <c r="A35" s="68"/>
      <c r="B35" s="51"/>
      <c r="C35" s="51"/>
      <c r="D35" s="55">
        <f>D34*J27/J34</f>
        <v>0.13310814411126842</v>
      </c>
      <c r="E35" s="55">
        <f>E34*J27/J34</f>
        <v>0.24071353782112373</v>
      </c>
      <c r="F35" s="55">
        <f>F34*J27/J34</f>
        <v>0.24071353782112373</v>
      </c>
      <c r="G35" s="55">
        <f>G34*J27/J34</f>
        <v>0.24071353782112373</v>
      </c>
      <c r="H35" s="55">
        <f>H34*J27/J34</f>
        <v>0.10174169498492519</v>
      </c>
      <c r="I35" s="55">
        <f>I34*J27/J34</f>
        <v>0.04300954744043513</v>
      </c>
      <c r="J35" s="55">
        <f>SUM(D35,E35,F35,G35,H35,I35)</f>
        <v>0.9999999999999999</v>
      </c>
      <c r="K35" s="55"/>
    </row>
    <row r="36" spans="1:11" ht="12.75">
      <c r="A36" s="68"/>
      <c r="B36" s="69"/>
      <c r="C36" s="69"/>
      <c r="D36" s="70"/>
      <c r="E36" s="70"/>
      <c r="F36" s="70"/>
      <c r="G36" s="70"/>
      <c r="H36" s="70"/>
      <c r="I36" s="70"/>
      <c r="J36" s="70"/>
      <c r="K36" s="70"/>
    </row>
    <row r="37" spans="1:11" ht="12.75">
      <c r="A37" s="71" t="s">
        <v>381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ht="12.75">
      <c r="A38" s="48"/>
      <c r="B38" s="72"/>
      <c r="C38" s="73"/>
      <c r="D38" s="73"/>
      <c r="E38" s="73"/>
      <c r="F38" s="73"/>
      <c r="G38" s="73"/>
      <c r="H38" s="73"/>
      <c r="I38" s="73"/>
      <c r="J38" s="73"/>
      <c r="K38" s="86"/>
    </row>
    <row r="39" spans="1:11" ht="12.75">
      <c r="A39" s="48"/>
      <c r="B39" s="74"/>
      <c r="C39" s="75"/>
      <c r="D39" s="74"/>
      <c r="E39" s="74"/>
      <c r="F39" s="74"/>
      <c r="G39" s="74"/>
      <c r="H39" s="74"/>
      <c r="I39" s="74"/>
      <c r="J39" s="74"/>
      <c r="K39" s="87"/>
    </row>
    <row r="40" spans="1:11" ht="16.5">
      <c r="A40" s="76" t="s">
        <v>211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2:11" ht="12.75">
      <c r="B41" s="77"/>
      <c r="C41" s="77"/>
      <c r="D41" s="77"/>
      <c r="E41" s="77"/>
      <c r="F41" s="77"/>
      <c r="G41" s="77"/>
      <c r="H41" s="77"/>
      <c r="I41" s="77"/>
      <c r="J41" s="77"/>
      <c r="K41" s="88"/>
    </row>
  </sheetData>
  <sheetProtection/>
  <mergeCells count="62">
    <mergeCell ref="B3:K3"/>
    <mergeCell ref="A4:K4"/>
    <mergeCell ref="A5:K5"/>
    <mergeCell ref="B7:C7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A37:K37"/>
    <mergeCell ref="A40:K40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4:A35"/>
    <mergeCell ref="B10:C11"/>
    <mergeCell ref="B12:C13"/>
    <mergeCell ref="B14:C15"/>
    <mergeCell ref="B16:C17"/>
    <mergeCell ref="B18:C19"/>
    <mergeCell ref="B24:C25"/>
    <mergeCell ref="B20:C21"/>
    <mergeCell ref="B22:C23"/>
    <mergeCell ref="B26:C27"/>
    <mergeCell ref="B28:C29"/>
    <mergeCell ref="B30:C31"/>
    <mergeCell ref="B8:C9"/>
    <mergeCell ref="B34:C35"/>
    <mergeCell ref="B32:C33"/>
  </mergeCells>
  <printOptions horizontalCentered="1" verticalCentered="1"/>
  <pageMargins left="0.3937007874015748" right="0.3937007874015748" top="0.2361111111111111" bottom="0.3937007874015748" header="0.5118110236220472" footer="0.19652777777777777"/>
  <pageSetup horizontalDpi="600" verticalDpi="600" orientation="landscape" paperSize="9" scale="85"/>
  <ignoredErrors>
    <ignoredError sqref="E9:H1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="70" zoomScaleNormal="70" workbookViewId="0" topLeftCell="A1">
      <selection activeCell="G9" sqref="G9:G10"/>
    </sheetView>
  </sheetViews>
  <sheetFormatPr defaultColWidth="9.140625" defaultRowHeight="12.75"/>
  <cols>
    <col min="1" max="1" width="14.57421875" style="0" customWidth="1"/>
    <col min="2" max="2" width="25.57421875" style="0" customWidth="1"/>
    <col min="3" max="3" width="83.57421875" style="0" customWidth="1"/>
    <col min="4" max="4" width="28.421875" style="0" customWidth="1"/>
    <col min="5" max="5" width="29.7109375" style="0" customWidth="1"/>
    <col min="6" max="6" width="36.57421875" style="0" customWidth="1"/>
    <col min="7" max="7" width="24.710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61.5" customHeight="1">
      <c r="A2" s="1"/>
      <c r="B2" s="1"/>
      <c r="C2" s="1"/>
      <c r="D2" s="1"/>
      <c r="E2" s="1"/>
      <c r="F2" s="1"/>
      <c r="G2" s="1"/>
    </row>
    <row r="3" spans="1:6" ht="18">
      <c r="A3" s="2" t="s">
        <v>382</v>
      </c>
      <c r="B3" s="3"/>
      <c r="C3" s="4"/>
      <c r="D3" s="5"/>
      <c r="E3" s="6" t="s">
        <v>383</v>
      </c>
      <c r="F3" s="7"/>
    </row>
    <row r="4" spans="1:6" ht="18.75">
      <c r="A4" s="8" t="s">
        <v>384</v>
      </c>
      <c r="B4" s="9"/>
      <c r="C4" s="10"/>
      <c r="D4" s="5"/>
      <c r="E4" s="11" t="s">
        <v>385</v>
      </c>
      <c r="F4" s="12"/>
    </row>
    <row r="5" spans="1:7" ht="18">
      <c r="A5" s="13"/>
      <c r="B5" s="13"/>
      <c r="C5" s="13"/>
      <c r="D5" s="13"/>
      <c r="E5" s="13"/>
      <c r="F5" s="13"/>
      <c r="G5" s="13"/>
    </row>
    <row r="6" spans="1:7" ht="18">
      <c r="A6" s="14" t="s">
        <v>386</v>
      </c>
      <c r="B6" s="14"/>
      <c r="C6" s="14"/>
      <c r="D6" s="14"/>
      <c r="E6" s="14"/>
      <c r="F6" s="14"/>
      <c r="G6" s="14"/>
    </row>
    <row r="7" spans="1:7" ht="25.5" customHeight="1">
      <c r="A7" s="15" t="s">
        <v>10</v>
      </c>
      <c r="B7" s="15" t="s">
        <v>387</v>
      </c>
      <c r="C7" s="15" t="s">
        <v>388</v>
      </c>
      <c r="D7" s="16" t="s">
        <v>14</v>
      </c>
      <c r="E7" s="16" t="s">
        <v>15</v>
      </c>
      <c r="F7" s="15" t="s">
        <v>389</v>
      </c>
      <c r="G7" s="15" t="s">
        <v>390</v>
      </c>
    </row>
    <row r="8" spans="1:7" ht="27" customHeight="1">
      <c r="A8" s="15" t="s">
        <v>391</v>
      </c>
      <c r="B8" s="17"/>
      <c r="C8" s="17" t="s">
        <v>392</v>
      </c>
      <c r="D8" s="18"/>
      <c r="E8" s="18"/>
      <c r="F8" s="18"/>
      <c r="G8" s="19"/>
    </row>
    <row r="9" spans="1:7" ht="40.5" customHeight="1">
      <c r="A9" s="20" t="s">
        <v>21</v>
      </c>
      <c r="B9" s="20">
        <v>90778</v>
      </c>
      <c r="C9" s="21" t="s">
        <v>214</v>
      </c>
      <c r="D9" s="20" t="s">
        <v>221</v>
      </c>
      <c r="E9" s="20">
        <v>24</v>
      </c>
      <c r="F9" s="22">
        <v>102.09</v>
      </c>
      <c r="G9" s="23">
        <f>E9*F9</f>
        <v>2450.16</v>
      </c>
    </row>
    <row r="10" spans="1:7" ht="43.5" customHeight="1">
      <c r="A10" s="20" t="s">
        <v>222</v>
      </c>
      <c r="B10" s="20">
        <v>90776</v>
      </c>
      <c r="C10" s="21" t="s">
        <v>223</v>
      </c>
      <c r="D10" s="20" t="s">
        <v>221</v>
      </c>
      <c r="E10" s="20">
        <v>240</v>
      </c>
      <c r="F10" s="22">
        <v>34.19</v>
      </c>
      <c r="G10" s="23">
        <f>E10*F10</f>
        <v>8205.599999999999</v>
      </c>
    </row>
    <row r="11" spans="1:7" ht="18">
      <c r="A11" s="24"/>
      <c r="B11" s="24"/>
      <c r="C11" s="24"/>
      <c r="D11" s="25" t="s">
        <v>219</v>
      </c>
      <c r="E11" s="25"/>
      <c r="F11" s="25"/>
      <c r="G11" s="26">
        <f>G10+G9</f>
        <v>10655.759999999998</v>
      </c>
    </row>
    <row r="12" spans="1:7" ht="18">
      <c r="A12" s="24"/>
      <c r="B12" s="24"/>
      <c r="C12" s="24"/>
      <c r="D12" s="27"/>
      <c r="E12" s="27"/>
      <c r="F12" s="27"/>
      <c r="G12" s="28"/>
    </row>
    <row r="13" spans="1:7" ht="18">
      <c r="A13" s="29" t="s">
        <v>393</v>
      </c>
      <c r="B13" s="29"/>
      <c r="C13" s="29"/>
      <c r="D13" s="29"/>
      <c r="E13" s="29"/>
      <c r="F13" s="29"/>
      <c r="G13" s="29"/>
    </row>
    <row r="14" spans="1:7" ht="18">
      <c r="A14" s="29" t="s">
        <v>394</v>
      </c>
      <c r="B14" s="29"/>
      <c r="C14" s="29"/>
      <c r="D14" s="29"/>
      <c r="E14" s="29"/>
      <c r="F14" s="29"/>
      <c r="G14" s="29"/>
    </row>
    <row r="15" spans="1:7" ht="18">
      <c r="A15" s="1"/>
      <c r="B15" s="1"/>
      <c r="C15" s="1"/>
      <c r="D15" s="1"/>
      <c r="E15" s="1"/>
      <c r="F15" s="1"/>
      <c r="G15" s="1"/>
    </row>
    <row r="16" spans="1:7" ht="18">
      <c r="A16" s="1"/>
      <c r="B16" s="1"/>
      <c r="C16" s="1"/>
      <c r="D16" s="1"/>
      <c r="E16" s="1"/>
      <c r="F16" s="1"/>
      <c r="G16" s="1"/>
    </row>
    <row r="17" spans="1:7" ht="18">
      <c r="A17" s="30" t="s">
        <v>395</v>
      </c>
      <c r="B17" s="30"/>
      <c r="C17" s="30"/>
      <c r="D17" s="30"/>
      <c r="E17" s="30"/>
      <c r="F17" s="30"/>
      <c r="G17" s="30"/>
    </row>
    <row r="19" spans="2:11" ht="35.25" customHeight="1">
      <c r="B19" s="31"/>
      <c r="C19" s="32"/>
      <c r="D19" s="31"/>
      <c r="E19" s="33"/>
      <c r="F19" s="34"/>
      <c r="G19" s="34"/>
      <c r="H19" s="34"/>
      <c r="I19" s="34"/>
      <c r="K19" s="39"/>
    </row>
    <row r="20" spans="3:11" ht="18">
      <c r="C20" s="35" t="s">
        <v>396</v>
      </c>
      <c r="D20" s="36"/>
      <c r="E20" s="35" t="s">
        <v>397</v>
      </c>
      <c r="F20" s="35"/>
      <c r="G20" s="35"/>
      <c r="H20" s="35"/>
      <c r="I20" s="35"/>
      <c r="K20" s="40"/>
    </row>
    <row r="21" spans="3:11" ht="18">
      <c r="C21" s="37" t="s">
        <v>398</v>
      </c>
      <c r="D21" s="38"/>
      <c r="E21" s="37" t="s">
        <v>399</v>
      </c>
      <c r="F21" s="37"/>
      <c r="G21" s="37"/>
      <c r="H21" s="37"/>
      <c r="I21" s="37"/>
      <c r="K21" s="38"/>
    </row>
    <row r="22" spans="3:11" ht="18">
      <c r="C22" s="37" t="s">
        <v>400</v>
      </c>
      <c r="D22" s="38"/>
      <c r="E22" s="38"/>
      <c r="F22" s="37"/>
      <c r="G22" s="37"/>
      <c r="H22" s="37"/>
      <c r="I22" s="37"/>
      <c r="J22" s="37"/>
      <c r="K22" s="37"/>
    </row>
  </sheetData>
  <sheetProtection/>
  <mergeCells count="6">
    <mergeCell ref="A6:G6"/>
    <mergeCell ref="D11:F11"/>
    <mergeCell ref="A13:G13"/>
    <mergeCell ref="A14:G14"/>
    <mergeCell ref="A17:G17"/>
    <mergeCell ref="F22:K2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Soiurb</cp:lastModifiedBy>
  <cp:lastPrinted>2022-12-28T14:03:47Z</cp:lastPrinted>
  <dcterms:created xsi:type="dcterms:W3CDTF">2005-11-10T16:03:24Z</dcterms:created>
  <dcterms:modified xsi:type="dcterms:W3CDTF">2023-01-11T16:45:49Z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57A00B9247AE46E3BF7A7385851B91CE</vt:lpwstr>
  </property>
  <property fmtid="{D5CDD505-2E9C-101B-9397-08002B2CF9AE}" pid="4" name="KSOProductBuildV">
    <vt:lpwstr>1046-11.2.0.11380</vt:lpwstr>
  </property>
</Properties>
</file>