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ORÇAMENTO " sheetId="1" r:id="rId1"/>
    <sheet name="CRONOGRAMA" sheetId="2" r:id="rId2"/>
    <sheet name="ORÇAMENTO DO PORTÃO" sheetId="3" r:id="rId3"/>
    <sheet name="ORÇAMENTO DO POSTE" sheetId="4" r:id="rId4"/>
  </sheets>
  <definedNames>
    <definedName name="_xlnm.Print_Area" localSheetId="1">CRONOGRAMA!$A$1:$J$50</definedName>
    <definedName name="_xlnm.Print_Area" localSheetId="0">'ORÇAMENTO '!$A$1:$J$199</definedName>
    <definedName name="_xlnm.Print_Titles" localSheetId="0">'ORÇAMENTO '!$13:$13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80" i="1"/>
  <c r="J181"/>
  <c r="J182"/>
  <c r="J183"/>
  <c r="J184"/>
  <c r="J185"/>
  <c r="J186"/>
  <c r="I180"/>
  <c r="I181"/>
  <c r="I182"/>
  <c r="I183"/>
  <c r="I184"/>
  <c r="I185"/>
  <c r="I186"/>
  <c r="J167"/>
  <c r="J168"/>
  <c r="J169"/>
  <c r="J170"/>
  <c r="J171"/>
  <c r="J172"/>
  <c r="J173"/>
  <c r="J174"/>
  <c r="J175"/>
  <c r="I167"/>
  <c r="I168"/>
  <c r="I169"/>
  <c r="I170"/>
  <c r="I171"/>
  <c r="I172"/>
  <c r="I173"/>
  <c r="I174"/>
  <c r="I175"/>
  <c r="H167"/>
  <c r="H168"/>
  <c r="H169"/>
  <c r="H170"/>
  <c r="H171"/>
  <c r="H172"/>
  <c r="H173"/>
  <c r="H174"/>
  <c r="H175"/>
  <c r="J149"/>
  <c r="J150"/>
  <c r="J151"/>
  <c r="J152"/>
  <c r="J153"/>
  <c r="J154"/>
  <c r="J155"/>
  <c r="J156"/>
  <c r="J157"/>
  <c r="J158"/>
  <c r="J159"/>
  <c r="J160"/>
  <c r="J161"/>
  <c r="J162"/>
  <c r="I149"/>
  <c r="I150"/>
  <c r="I151"/>
  <c r="I152"/>
  <c r="I153"/>
  <c r="I154"/>
  <c r="I155"/>
  <c r="I156"/>
  <c r="I157"/>
  <c r="I158"/>
  <c r="I159"/>
  <c r="I160"/>
  <c r="I161"/>
  <c r="I162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J99"/>
  <c r="J100"/>
  <c r="J101"/>
  <c r="J102"/>
  <c r="J103"/>
  <c r="J104"/>
  <c r="J105"/>
  <c r="J106"/>
  <c r="J107"/>
  <c r="J108"/>
  <c r="J109"/>
  <c r="I99"/>
  <c r="I100"/>
  <c r="I101"/>
  <c r="I102"/>
  <c r="I103"/>
  <c r="I104"/>
  <c r="I105"/>
  <c r="I106"/>
  <c r="I107"/>
  <c r="I108"/>
  <c r="I109"/>
  <c r="J90"/>
  <c r="J91"/>
  <c r="J92"/>
  <c r="J93"/>
  <c r="J94"/>
  <c r="I90"/>
  <c r="I91"/>
  <c r="I92"/>
  <c r="I93"/>
  <c r="I94"/>
  <c r="J73"/>
  <c r="J74"/>
  <c r="J75"/>
  <c r="J76"/>
  <c r="J77"/>
  <c r="J78"/>
  <c r="J79"/>
  <c r="J80"/>
  <c r="J81"/>
  <c r="J82"/>
  <c r="J83"/>
  <c r="J84"/>
  <c r="J85"/>
  <c r="I73"/>
  <c r="I74"/>
  <c r="I75"/>
  <c r="I76"/>
  <c r="I77"/>
  <c r="I78"/>
  <c r="I79"/>
  <c r="I80"/>
  <c r="I81"/>
  <c r="I82"/>
  <c r="I83"/>
  <c r="I84"/>
  <c r="I85"/>
  <c r="J62"/>
  <c r="J63"/>
  <c r="J64"/>
  <c r="J65"/>
  <c r="J66"/>
  <c r="J67"/>
  <c r="J68"/>
  <c r="I62"/>
  <c r="I63"/>
  <c r="I64"/>
  <c r="I65"/>
  <c r="I66"/>
  <c r="I67"/>
  <c r="I68"/>
  <c r="J49"/>
  <c r="J50"/>
  <c r="J51"/>
  <c r="J52"/>
  <c r="J53"/>
  <c r="J54"/>
  <c r="J55"/>
  <c r="J56"/>
  <c r="J57"/>
  <c r="I49"/>
  <c r="I50"/>
  <c r="I51"/>
  <c r="I52"/>
  <c r="I53"/>
  <c r="I54"/>
  <c r="I55"/>
  <c r="I56"/>
  <c r="I57"/>
  <c r="H49"/>
  <c r="H50"/>
  <c r="H51"/>
  <c r="H52"/>
  <c r="H53"/>
  <c r="H54"/>
  <c r="H55"/>
  <c r="H56"/>
  <c r="H57"/>
  <c r="J33"/>
  <c r="J34"/>
  <c r="J35"/>
  <c r="J36"/>
  <c r="J37"/>
  <c r="J38"/>
  <c r="J39"/>
  <c r="J40"/>
  <c r="J41"/>
  <c r="J42"/>
  <c r="J43"/>
  <c r="J44"/>
  <c r="I33"/>
  <c r="I34"/>
  <c r="I35"/>
  <c r="I46" s="1"/>
  <c r="I36"/>
  <c r="I37"/>
  <c r="I38"/>
  <c r="I39"/>
  <c r="I40"/>
  <c r="I41"/>
  <c r="I42"/>
  <c r="I43"/>
  <c r="I44"/>
  <c r="H33"/>
  <c r="H34"/>
  <c r="H35"/>
  <c r="H36"/>
  <c r="H37"/>
  <c r="H38"/>
  <c r="H39"/>
  <c r="H40"/>
  <c r="H41"/>
  <c r="H42"/>
  <c r="H43"/>
  <c r="H44"/>
  <c r="I16"/>
  <c r="I17"/>
  <c r="I30" s="1"/>
  <c r="I18"/>
  <c r="I19"/>
  <c r="I20"/>
  <c r="I21"/>
  <c r="I22"/>
  <c r="I23"/>
  <c r="I24"/>
  <c r="I25"/>
  <c r="I26"/>
  <c r="I27"/>
  <c r="I28"/>
  <c r="J16"/>
  <c r="J17"/>
  <c r="J18"/>
  <c r="J19"/>
  <c r="J20"/>
  <c r="J21"/>
  <c r="J22"/>
  <c r="J23"/>
  <c r="J24"/>
  <c r="J25"/>
  <c r="J26"/>
  <c r="J27"/>
  <c r="J28"/>
  <c r="H16"/>
  <c r="H17"/>
  <c r="H18"/>
  <c r="H19"/>
  <c r="H20"/>
  <c r="H21"/>
  <c r="H22"/>
  <c r="H23"/>
  <c r="H24"/>
  <c r="H25"/>
  <c r="H26"/>
  <c r="H27"/>
  <c r="H28"/>
  <c r="E12" i="4"/>
  <c r="C16" s="1"/>
  <c r="R22" i="3"/>
  <c r="R21"/>
  <c r="R20"/>
  <c r="R19"/>
  <c r="R18"/>
  <c r="R17"/>
  <c r="R16"/>
  <c r="R15"/>
  <c r="R23" s="1"/>
  <c r="F10"/>
  <c r="B27" s="1"/>
  <c r="B31" s="1"/>
  <c r="B31" i="2"/>
  <c r="B29"/>
  <c r="B27"/>
  <c r="B25"/>
  <c r="B23"/>
  <c r="B21"/>
  <c r="B19"/>
  <c r="B17"/>
  <c r="B15"/>
  <c r="B13"/>
  <c r="B11"/>
  <c r="H186" i="1"/>
  <c r="H185"/>
  <c r="H184"/>
  <c r="H183"/>
  <c r="H182"/>
  <c r="H181"/>
  <c r="H180"/>
  <c r="J179"/>
  <c r="I179"/>
  <c r="I188" s="1"/>
  <c r="H179"/>
  <c r="J166"/>
  <c r="I166"/>
  <c r="H166"/>
  <c r="H162"/>
  <c r="H161"/>
  <c r="H160"/>
  <c r="H159"/>
  <c r="H158"/>
  <c r="H157"/>
  <c r="H156"/>
  <c r="H155"/>
  <c r="H154"/>
  <c r="H153"/>
  <c r="H152"/>
  <c r="H151"/>
  <c r="H150"/>
  <c r="H149"/>
  <c r="I148"/>
  <c r="H148"/>
  <c r="J148" s="1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J113"/>
  <c r="I113"/>
  <c r="H113"/>
  <c r="H109"/>
  <c r="H108"/>
  <c r="H107"/>
  <c r="H106"/>
  <c r="H105"/>
  <c r="H104"/>
  <c r="H103"/>
  <c r="H102"/>
  <c r="H101"/>
  <c r="H100"/>
  <c r="H99"/>
  <c r="I98"/>
  <c r="H98"/>
  <c r="J98" s="1"/>
  <c r="H94"/>
  <c r="H93"/>
  <c r="H92"/>
  <c r="H91"/>
  <c r="H90"/>
  <c r="I89"/>
  <c r="I96" s="1"/>
  <c r="H89"/>
  <c r="J89" s="1"/>
  <c r="H85"/>
  <c r="H84"/>
  <c r="H83"/>
  <c r="H82"/>
  <c r="H81"/>
  <c r="H80"/>
  <c r="H79"/>
  <c r="H78"/>
  <c r="H77"/>
  <c r="H76"/>
  <c r="H75"/>
  <c r="H74"/>
  <c r="H73"/>
  <c r="I72"/>
  <c r="H72"/>
  <c r="J72" s="1"/>
  <c r="H68"/>
  <c r="H67"/>
  <c r="H66"/>
  <c r="H65"/>
  <c r="H64"/>
  <c r="H63"/>
  <c r="H62"/>
  <c r="J61"/>
  <c r="I61"/>
  <c r="H61"/>
  <c r="I59"/>
  <c r="J48"/>
  <c r="I48"/>
  <c r="H48"/>
  <c r="I32"/>
  <c r="H32"/>
  <c r="J32" s="1"/>
  <c r="I15"/>
  <c r="H15"/>
  <c r="J15" s="1"/>
  <c r="J188" l="1"/>
  <c r="C31" i="2" s="1"/>
  <c r="I177" i="1"/>
  <c r="I164"/>
  <c r="J146"/>
  <c r="C25" i="2" s="1"/>
  <c r="I146" i="1"/>
  <c r="I111"/>
  <c r="I87"/>
  <c r="J70"/>
  <c r="C17" i="2" s="1"/>
  <c r="H17" s="1"/>
  <c r="I70" i="1"/>
  <c r="J59"/>
  <c r="C15" i="2" s="1"/>
  <c r="J30" i="1"/>
  <c r="G25" i="2"/>
  <c r="G26" s="1"/>
  <c r="H25"/>
  <c r="H26" s="1"/>
  <c r="I25"/>
  <c r="I26" s="1"/>
  <c r="F25"/>
  <c r="F26" s="1"/>
  <c r="J31"/>
  <c r="J32" s="1"/>
  <c r="C11"/>
  <c r="J111" i="1"/>
  <c r="C23" i="2" s="1"/>
  <c r="I191" i="1"/>
  <c r="J87"/>
  <c r="C19" i="2" s="1"/>
  <c r="J164" i="1"/>
  <c r="C27" i="2" s="1"/>
  <c r="J177" i="1"/>
  <c r="C29" i="2" s="1"/>
  <c r="J46" i="1"/>
  <c r="C13" i="2" s="1"/>
  <c r="J96" i="1"/>
  <c r="C21" i="2" s="1"/>
  <c r="D15"/>
  <c r="D16" s="1"/>
  <c r="E15"/>
  <c r="E16" s="1"/>
  <c r="F15"/>
  <c r="I17" l="1"/>
  <c r="F17"/>
  <c r="F18" s="1"/>
  <c r="G17"/>
  <c r="J27"/>
  <c r="D11"/>
  <c r="C34"/>
  <c r="C28" s="1"/>
  <c r="G29"/>
  <c r="G30" s="1"/>
  <c r="H29"/>
  <c r="H30" s="1"/>
  <c r="I29"/>
  <c r="I30" s="1"/>
  <c r="F29"/>
  <c r="F30" s="1"/>
  <c r="H23"/>
  <c r="H24" s="1"/>
  <c r="I23"/>
  <c r="I24" s="1"/>
  <c r="F16"/>
  <c r="D13"/>
  <c r="D14" s="1"/>
  <c r="E13"/>
  <c r="G18"/>
  <c r="G19"/>
  <c r="G20" s="1"/>
  <c r="H19"/>
  <c r="H20" s="1"/>
  <c r="I19"/>
  <c r="I20" s="1"/>
  <c r="H18"/>
  <c r="I18"/>
  <c r="J191" i="1"/>
  <c r="F36" i="2" l="1"/>
  <c r="H36"/>
  <c r="C20"/>
  <c r="C14"/>
  <c r="F37"/>
  <c r="H37"/>
  <c r="D36"/>
  <c r="D12"/>
  <c r="C26"/>
  <c r="C16"/>
  <c r="C32"/>
  <c r="C18"/>
  <c r="E14"/>
  <c r="E36"/>
  <c r="E37" s="1"/>
  <c r="J36"/>
  <c r="J37" s="1"/>
  <c r="J28"/>
  <c r="G36"/>
  <c r="G37" s="1"/>
  <c r="I36"/>
  <c r="I37" s="1"/>
  <c r="C22"/>
  <c r="C24"/>
  <c r="C30"/>
  <c r="C12"/>
  <c r="D38" l="1"/>
  <c r="E38" s="1"/>
  <c r="F38" s="1"/>
  <c r="G38" s="1"/>
  <c r="H38" s="1"/>
  <c r="I38" s="1"/>
  <c r="J38" s="1"/>
  <c r="D37"/>
  <c r="D39" s="1"/>
  <c r="E39" s="1"/>
  <c r="F39" s="1"/>
  <c r="G39" s="1"/>
  <c r="H39" s="1"/>
  <c r="I39" s="1"/>
  <c r="J39" s="1"/>
</calcChain>
</file>

<file path=xl/sharedStrings.xml><?xml version="1.0" encoding="utf-8"?>
<sst xmlns="http://schemas.openxmlformats.org/spreadsheetml/2006/main" count="974" uniqueCount="593">
  <si>
    <r>
      <rPr>
        <b/>
        <sz val="14"/>
        <color rgb="FF000000"/>
        <rFont val="Arial"/>
        <family val="2"/>
        <charset val="1"/>
      </rPr>
      <t xml:space="preserve">OBRA: </t>
    </r>
    <r>
      <rPr>
        <sz val="14"/>
        <color rgb="FF000000"/>
        <rFont val="Arial"/>
        <family val="2"/>
        <charset val="1"/>
      </rPr>
      <t>CONSTRUÇÃO DE GALPÃO DA MERENDA ESCOLAR - SECRETARIA DE EDUCAÇÃO</t>
    </r>
  </si>
  <si>
    <t>BASE ORÇAMENTÁRIA</t>
  </si>
  <si>
    <t xml:space="preserve">FONTES: </t>
  </si>
  <si>
    <r>
      <rPr>
        <b/>
        <sz val="14"/>
        <color rgb="FF000000"/>
        <rFont val="Arial"/>
        <family val="2"/>
        <charset val="1"/>
      </rPr>
      <t xml:space="preserve">LOCAL: </t>
    </r>
    <r>
      <rPr>
        <sz val="14"/>
        <color rgb="FF000000"/>
        <rFont val="Arial"/>
        <family val="2"/>
        <charset val="1"/>
      </rPr>
      <t xml:space="preserve">AVENIDA ANTÔNIO CARVALHO - BAIRRO: CAMPO GRANDE - PILAR DO SUL/SP </t>
    </r>
  </si>
  <si>
    <t xml:space="preserve">SINAPI  - DATA BASE: 08/2022 (DESONERADO)   </t>
  </si>
  <si>
    <t xml:space="preserve">CDHU: 186 (DESONERADO) </t>
  </si>
  <si>
    <r>
      <rPr>
        <b/>
        <sz val="14"/>
        <color rgb="FF000000"/>
        <rFont val="Arial"/>
        <family val="2"/>
        <charset val="1"/>
      </rPr>
      <t xml:space="preserve">PROPRIETÁRIO: </t>
    </r>
    <r>
      <rPr>
        <sz val="14"/>
        <color rgb="FF000000"/>
        <rFont val="Arial"/>
        <family val="2"/>
        <charset val="1"/>
      </rPr>
      <t>PREFEITURA MUNICIPAL DE PILAR DO SUL-SP</t>
    </r>
  </si>
  <si>
    <t xml:space="preserve">LEIS SOCIAIS = 97,78%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</si>
  <si>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</t>
  </si>
  <si>
    <t>PLANILHA ORÇAMENTÁRIA</t>
  </si>
  <si>
    <t>Item</t>
  </si>
  <si>
    <t>Fonte</t>
  </si>
  <si>
    <t>Cod.</t>
  </si>
  <si>
    <t>Material e Mão de Obra</t>
  </si>
  <si>
    <t xml:space="preserve">Unidade </t>
  </si>
  <si>
    <t>Quantidade</t>
  </si>
  <si>
    <t>Preço Unitário</t>
  </si>
  <si>
    <t>Preço Unitário com BDI = 29,79%</t>
  </si>
  <si>
    <t>Preço Total    (SEM BDI)</t>
  </si>
  <si>
    <t xml:space="preserve">Preço Total      (COM BDI) </t>
  </si>
  <si>
    <t xml:space="preserve">Memória de Cálculo </t>
  </si>
  <si>
    <t>SERVIÇOS PRELIMINARES</t>
  </si>
  <si>
    <t>1.1</t>
  </si>
  <si>
    <t>CDHU</t>
  </si>
  <si>
    <t>02.08.020</t>
  </si>
  <si>
    <t>Placa de identificação para obra</t>
  </si>
  <si>
    <t>m²</t>
  </si>
  <si>
    <t>&gt;&gt; Placa nas dimensões = 2,40m x 1,20m = 2,88m²</t>
  </si>
  <si>
    <t>1.2</t>
  </si>
  <si>
    <t>02.02.150</t>
  </si>
  <si>
    <t>Locação de container tipo depósito - área mínima de 13,80 m²</t>
  </si>
  <si>
    <t xml:space="preserve">un x mês </t>
  </si>
  <si>
    <t xml:space="preserve">&gt;&gt; 01 unidade x 7 meses </t>
  </si>
  <si>
    <t>1.3</t>
  </si>
  <si>
    <t>02.01.180</t>
  </si>
  <si>
    <t>Banheiro químico modelo Standard, com manutenção conforme exigências da CETESB</t>
  </si>
  <si>
    <t>1.4</t>
  </si>
  <si>
    <t>02.05.202</t>
  </si>
  <si>
    <t>Andaime torre metálico (1,5 x 1,5 m) com piso metálico</t>
  </si>
  <si>
    <t xml:space="preserve">m x mês </t>
  </si>
  <si>
    <t xml:space="preserve">&gt;&gt; 4m x 7 meses = 28m x mês </t>
  </si>
  <si>
    <t>1.5</t>
  </si>
  <si>
    <t>02.05.090</t>
  </si>
  <si>
    <t>Montagem e desmontagem de andaime tubular fachadeiro com altura até 10
m</t>
  </si>
  <si>
    <t>&gt;&gt; 4m x 1,5m = 6,00m²</t>
  </si>
  <si>
    <t>1.6</t>
  </si>
  <si>
    <t>02.09.040</t>
  </si>
  <si>
    <t>Limpeza mecanizada do terreno, inclusive troncos até 15 cm de diâmetro, com caminhão à disposição dentro e fora da obra, com transporte no raio de até 1 km</t>
  </si>
  <si>
    <t>&gt;&gt; Área da obra + 4m em todas as laterais = 544,50m²</t>
  </si>
  <si>
    <t>1.7</t>
  </si>
  <si>
    <t>SINAPI</t>
  </si>
  <si>
    <t>Regularização de superfícies com motoniveladora.</t>
  </si>
  <si>
    <t>1.8</t>
  </si>
  <si>
    <t>03.02.040</t>
  </si>
  <si>
    <t>Demolição manual de alvenaria de elevação ou elemento vazado, incluindo revestimento</t>
  </si>
  <si>
    <t>m³</t>
  </si>
  <si>
    <t>&gt;&gt; Demolição do muro frontal para execução do portão, pilar, entrada de água e do medidor de energia = 5,60m x 3,00m x 0,20m = 3,36m³ + 0,60m x 0,30m x 0,20m x 2 = 0,072m³                                                                                                                &gt;&gt; Total = 3,43m³ + 30% (empolamento) = 4,46m³</t>
  </si>
  <si>
    <t>1.9</t>
  </si>
  <si>
    <t>05.08.220</t>
  </si>
  <si>
    <t>Carregamento mecanizado de entulho fragmentado, com caminhão à disposição dentro da obra, até o raio de 1 km</t>
  </si>
  <si>
    <t>&gt;&gt; Volume do item 1.6</t>
  </si>
  <si>
    <t>1.10</t>
  </si>
  <si>
    <t>45.01.020</t>
  </si>
  <si>
    <t>Entrada completa de água com abrigo e registro de gaveta, DN= 3/4´ - execução do abrigo e cavalete</t>
  </si>
  <si>
    <t>un</t>
  </si>
  <si>
    <t xml:space="preserve">&gt;&gt; Execução do abrigo e cavalete no muro existente, conforme concessionária local  </t>
  </si>
  <si>
    <t>1.11</t>
  </si>
  <si>
    <t>Hidrômetro dn 25 (¾), 5,0 m³/h fornecimento e instalação</t>
  </si>
  <si>
    <t xml:space="preserve">&gt;&gt; Instalação do hidrômetro conforme concessionária local </t>
  </si>
  <si>
    <t>1.12</t>
  </si>
  <si>
    <t>MERCADO</t>
  </si>
  <si>
    <t>Poste Padrão Trifásico incorporado, cabo de 25mm, subterrâneo - disjuntor tripolar de 100A -  Fornecimento e instalação completa</t>
  </si>
  <si>
    <t>&gt;&gt; Execução da entrada de energia no muro existente, conforme concessionária local</t>
  </si>
  <si>
    <t>1.13</t>
  </si>
  <si>
    <t>01.17.051</t>
  </si>
  <si>
    <t>Projeto executivo de estrutura em formato A1</t>
  </si>
  <si>
    <t xml:space="preserve">&gt;&gt; Elaboração de projeto executivo de estrutura + ART </t>
  </si>
  <si>
    <t>1.14</t>
  </si>
  <si>
    <t>02.10.020</t>
  </si>
  <si>
    <t>Locação de obra de edificação</t>
  </si>
  <si>
    <t>&gt;&gt; Área do Galpão + Área do portão (ambos com 50cm nas laterais) = 247,00m² + 7,20m² = 254,20m²</t>
  </si>
  <si>
    <t>SUB TOTAL</t>
  </si>
  <si>
    <t>FECHAMENTO - MURO FRONTAL/PORTÃO</t>
  </si>
  <si>
    <t>2.1</t>
  </si>
  <si>
    <t>06.01.020</t>
  </si>
  <si>
    <t>Escavação manual em solo de 1ª e 2ª categoria em campo aberto</t>
  </si>
  <si>
    <t>&gt;&gt; Escavação para execução do bloco =  0,40m x 0,40m x 0,33m x 2 unidades = 0,11m³</t>
  </si>
  <si>
    <t>2.2</t>
  </si>
  <si>
    <t>Preparo de fundo de vala com largura menor que 1,5 m (acerto do solo natural)</t>
  </si>
  <si>
    <t>&gt;&gt; Regularização do fundo da vala  = 0,40m x 0,40m x 2 unidades = 0,32m²</t>
  </si>
  <si>
    <t>2.3</t>
  </si>
  <si>
    <t>12.01.021</t>
  </si>
  <si>
    <t>Broca em concreto armado diâmetro de 20 cm - completa</t>
  </si>
  <si>
    <t>m</t>
  </si>
  <si>
    <t>&gt;&gt; 02 brocas com profundidade de 2,5m cada  = 5,00m</t>
  </si>
  <si>
    <t>2.4</t>
  </si>
  <si>
    <t>09.01.020</t>
  </si>
  <si>
    <t>Forma em madeira comum para fundação</t>
  </si>
  <si>
    <t>&gt;&gt; Forma para o bloco = 0,40m x 0,33m x 4 lados x 2 unidades = 1,10m²</t>
  </si>
  <si>
    <t>2.5</t>
  </si>
  <si>
    <t>09.01.030</t>
  </si>
  <si>
    <t>Forma em madeira comum para estrutura</t>
  </si>
  <si>
    <t xml:space="preserve">&gt;&gt; Forma para o pilar = 0,30m + 0,30m + 0,20m x 3m x 2 unidades = 4,80m² </t>
  </si>
  <si>
    <t>2.6</t>
  </si>
  <si>
    <t>11.18.040</t>
  </si>
  <si>
    <t>Lastro de pedra britada - 3cm</t>
  </si>
  <si>
    <t>&gt;&gt; Fundo da vala = 0,40m x 0,40m x 0,03m x 2 unidades = 0,01m³</t>
  </si>
  <si>
    <t>2.7</t>
  </si>
  <si>
    <t>10.01.040</t>
  </si>
  <si>
    <t>Armadura em barra de aço CA-50 (A ou B) fyk = 500 Mpa</t>
  </si>
  <si>
    <t>kg</t>
  </si>
  <si>
    <r>
      <rPr>
        <sz val="14"/>
        <color rgb="FF000000"/>
        <rFont val="Arial"/>
        <family val="2"/>
        <charset val="1"/>
      </rPr>
      <t xml:space="preserve">&gt;&gt; Bloco = </t>
    </r>
    <r>
      <rPr>
        <sz val="14"/>
        <color rgb="FF000000"/>
        <rFont val="Symbol"/>
        <family val="1"/>
        <charset val="2"/>
      </rPr>
      <t>Æ</t>
    </r>
    <r>
      <rPr>
        <sz val="14"/>
        <color rgb="FF000000"/>
        <rFont val="Arial"/>
        <family val="2"/>
        <charset val="1"/>
      </rPr>
      <t xml:space="preserve"> 8,00mm/6 estribos (armação pronta) = 3,6kg cada x 2 unidades = 7,20kg                                         &gt;&gt; Pilar = </t>
    </r>
    <r>
      <rPr>
        <sz val="14"/>
        <color rgb="FF000000"/>
        <rFont val="Symbol"/>
        <family val="1"/>
        <charset val="2"/>
      </rPr>
      <t>Æ</t>
    </r>
    <r>
      <rPr>
        <sz val="14"/>
        <color rgb="FF000000"/>
        <rFont val="Arial"/>
        <family val="2"/>
        <charset val="1"/>
      </rPr>
      <t xml:space="preserve"> 10,00mm = 4 barras x 3,00m x 2 unidades = 24m x 0,617kg/m = 14,81kg                                                                                                                &gt;&gt; Total = 7,20kg + 14,81kg = 22,01kg</t>
    </r>
  </si>
  <si>
    <t>2.8</t>
  </si>
  <si>
    <t>10.01.060</t>
  </si>
  <si>
    <t>Armadura em barra de aço CA-60 (A ou B) fyk = 600 Mpa</t>
  </si>
  <si>
    <r>
      <rPr>
        <sz val="14"/>
        <color rgb="FF000000"/>
        <rFont val="Arial"/>
        <family val="2"/>
        <charset val="1"/>
      </rPr>
      <t xml:space="preserve">&gt;&gt; Estribo pilar = </t>
    </r>
    <r>
      <rPr>
        <sz val="14"/>
        <color rgb="FF000000"/>
        <rFont val="Symbol"/>
        <family val="1"/>
        <charset val="2"/>
      </rPr>
      <t>Æ</t>
    </r>
    <r>
      <rPr>
        <sz val="14"/>
        <color rgb="FF000000"/>
        <rFont val="Arial"/>
        <family val="2"/>
        <charset val="1"/>
      </rPr>
      <t xml:space="preserve"> 5,00mm = 6,00m/0,15m = 40 estribos x 0,82m = 32,80m x 0,154kg/m = 5,05kg</t>
    </r>
  </si>
  <si>
    <t>2.9</t>
  </si>
  <si>
    <t>11.01.100</t>
  </si>
  <si>
    <t>Concreto usinado, fck = 20 Mpa</t>
  </si>
  <si>
    <t>&gt;&gt; Bloco = 0,40m x 0,40m x 0,30m x 2 unidades = 0,10m³                                                                                     &gt;&gt; Pilar = 0,20m x 0,30m x 3,00m x 2 unidades = 0,36m³                                                                                 &gt;&gt; Total= 0,10m³ + 0,36m³ = 0,46m³</t>
  </si>
  <si>
    <t>2.10</t>
  </si>
  <si>
    <t>11.16.040</t>
  </si>
  <si>
    <t>Lançamento e adensamento de concreto ou massa em fundação</t>
  </si>
  <si>
    <t xml:space="preserve">&gt;&gt; Bloco = 0,40m x 0,40m x 0,30m x 2 unidades = 0,10m³  </t>
  </si>
  <si>
    <t>2.11</t>
  </si>
  <si>
    <t>11.16.060</t>
  </si>
  <si>
    <t>Lançamento e adensamento de concreto ou massa em estrutura</t>
  </si>
  <si>
    <t xml:space="preserve">&gt;&gt; Pilar = 0,20m x 0,30m x 3,00m x 2 unidades = 0,36m³ </t>
  </si>
  <si>
    <t>2.12</t>
  </si>
  <si>
    <t>17.02.020</t>
  </si>
  <si>
    <t>Chapisco</t>
  </si>
  <si>
    <t>&gt;&gt; Pilar = 0,30m + 0,30m + 0,20m x 3,00m x 2 unidades = 4,80m²</t>
  </si>
  <si>
    <t>2.13</t>
  </si>
  <si>
    <t>COMP.</t>
  </si>
  <si>
    <t xml:space="preserve">Portão deslizante com 5,00m x 3,00m, fechado , com inclusão de porta-cadeados, ferrolhos, puxadores, roldanas, trilho,  fundo antioxidante e pintura - Fornecimento e instalação completa. </t>
  </si>
  <si>
    <t>&gt;&gt; Área do portão = 5,00m x 3m = 15m² - Fornecimento e instalação (completo)</t>
  </si>
  <si>
    <t xml:space="preserve">INFRAESTRUTURA </t>
  </si>
  <si>
    <t>3.1</t>
  </si>
  <si>
    <t xml:space="preserve">&gt;&gt;Escavação para execução dos blocos = 0,50m x 0,50m x 0,40m x 2 unidades = 0,20m³                                                                                                                                         &gt;&gt;Escavação para execução da viga baldrame = 100,50m x 0,20m x 0,33m = 6,63m³                                                                                                               &gt;&gt;Total = 0,20m³ + 6,63m³ = 6,83m³ </t>
  </si>
  <si>
    <t>3.2</t>
  </si>
  <si>
    <t>12.01.041</t>
  </si>
  <si>
    <t>Broca em concreto armado diâmetro de 25 cm - completa</t>
  </si>
  <si>
    <r>
      <rPr>
        <sz val="14"/>
        <color rgb="FF000000"/>
        <rFont val="Arial"/>
        <family val="2"/>
        <charset val="1"/>
      </rPr>
      <t xml:space="preserve">&gt;&gt; 48 Brocas de </t>
    </r>
    <r>
      <rPr>
        <sz val="14"/>
        <color rgb="FF000000"/>
        <rFont val="Symbol"/>
        <family val="1"/>
        <charset val="2"/>
      </rPr>
      <t>Æ</t>
    </r>
    <r>
      <rPr>
        <sz val="12.6"/>
        <color rgb="FF000000"/>
        <rFont val="Arial"/>
        <family val="2"/>
        <charset val="1"/>
      </rPr>
      <t xml:space="preserve"> </t>
    </r>
    <r>
      <rPr>
        <sz val="14"/>
        <color rgb="FF000000"/>
        <rFont val="Arial"/>
        <family val="2"/>
        <charset val="1"/>
      </rPr>
      <t>25cm</t>
    </r>
    <r>
      <rPr>
        <sz val="12.6"/>
        <color rgb="FF000000"/>
        <rFont val="Arial"/>
        <family val="2"/>
        <charset val="1"/>
      </rPr>
      <t xml:space="preserve"> - </t>
    </r>
    <r>
      <rPr>
        <sz val="14"/>
        <color rgb="FF000000"/>
        <rFont val="Arial"/>
        <family val="2"/>
        <charset val="1"/>
      </rPr>
      <t xml:space="preserve">Profundidade 3,5m = 48 x 3,5m = 168,00m </t>
    </r>
  </si>
  <si>
    <t>3.3</t>
  </si>
  <si>
    <t>&gt;&gt;Preparo de fundo de vala (viga baldrame) = 100,50m x 0,20m = 20,10m²                                         &gt;&gt;Preparo de fundo de vala (bloco) = 0,50m x 0,50m x 2 unidades = 0,50m²                                                   &gt;&gt;Total = 20,60m²</t>
  </si>
  <si>
    <t>3.4</t>
  </si>
  <si>
    <t>&gt;&gt;Forma da viga baldrame = 100,50m x 0,33m x 2 lados = 66,33m²                                                  &gt;&gt;Forma do bloco = 0,50m x 0,40m x 4 lados x 2 unidades = 1,60m²                                                        &gt;&gt; Total = 67,93m²</t>
  </si>
  <si>
    <t>3.5</t>
  </si>
  <si>
    <t>&gt;&gt;Lastro de 3cm (viga) = 100,50m x 0,20m x 0,03m = 0,60m³                                                                               &gt;&gt;Lastro de 3cm (bloco) = 0,50m x 0,50m x 0,03m x 2 unidades = 0,015m³                                         &gt;&gt;Total = 0,62m³</t>
  </si>
  <si>
    <t>3.6</t>
  </si>
  <si>
    <r>
      <rPr>
        <sz val="14"/>
        <color rgb="FF000000"/>
        <rFont val="Arial"/>
        <family val="2"/>
        <charset val="1"/>
      </rPr>
      <t xml:space="preserve">&gt;&gt;Broca = Ø 10,00mm = 4 barras x 2,5m x 48 un = 480,00m x 0,617kg/m = 296,16kg                                                                                                                         &gt;&gt;Viga baldrame = </t>
    </r>
    <r>
      <rPr>
        <sz val="14"/>
        <color rgb="FF000000"/>
        <rFont val="Symbol"/>
        <family val="1"/>
        <charset val="2"/>
      </rPr>
      <t>Æ</t>
    </r>
    <r>
      <rPr>
        <sz val="12.6"/>
        <color rgb="FF000000"/>
        <rFont val="Arial"/>
        <family val="2"/>
        <charset val="1"/>
      </rPr>
      <t xml:space="preserve"> </t>
    </r>
    <r>
      <rPr>
        <sz val="14"/>
        <color rgb="FF000000"/>
        <rFont val="Arial"/>
        <family val="2"/>
        <charset val="1"/>
      </rPr>
      <t xml:space="preserve">10,00mm = 4 barras x 100,50m = 402,00m x 0,617kg/m = 248,03kg                                                                                                              &gt;&gt;Bloco = </t>
    </r>
    <r>
      <rPr>
        <sz val="14"/>
        <color rgb="FF000000"/>
        <rFont val="Symbol"/>
        <family val="1"/>
        <charset val="2"/>
      </rPr>
      <t>Æ</t>
    </r>
    <r>
      <rPr>
        <sz val="14"/>
        <color rgb="FF000000"/>
        <rFont val="Arial"/>
        <family val="2"/>
        <charset val="1"/>
      </rPr>
      <t xml:space="preserve"> 8,00mm (armação pronta) = 3,6kg cada x 2 unidades = 7,20kg                                                &gt;&gt;Total = 296,16 + 248,03kg + 7,20kg = 551,39kg                                        </t>
    </r>
  </si>
  <si>
    <t>3.7</t>
  </si>
  <si>
    <r>
      <rPr>
        <sz val="14"/>
        <color rgb="FF000000"/>
        <rFont val="Arial"/>
        <family val="2"/>
        <charset val="1"/>
      </rPr>
      <t xml:space="preserve">&gt;&gt;Estribo Broca = Ø 5,00mm = 2,50m/0,15m = 17 estribos x 48 un = 816 estribos x 0,75m = 612m x 0,154kg/m = 94,25kg                                                                                                                                                        &gt;&gt;Estribo Viga baldrame = </t>
    </r>
    <r>
      <rPr>
        <sz val="14"/>
        <color rgb="FF000000"/>
        <rFont val="Symbol"/>
        <family val="1"/>
        <charset val="2"/>
      </rPr>
      <t>Æ</t>
    </r>
    <r>
      <rPr>
        <sz val="14"/>
        <color rgb="FF000000"/>
        <rFont val="Arial"/>
        <family val="2"/>
        <charset val="1"/>
      </rPr>
      <t xml:space="preserve"> 5,00mm = 100,50m/0,15m = 670 estribos x 0,82m = 549,40m x 0,154kg/m = 84,61kg                                                                                                                                       &gt;&gt;Total = 94,25kg + 84,61kg = 178,86kg </t>
    </r>
  </si>
  <si>
    <t>3.8</t>
  </si>
  <si>
    <t>&gt;&gt;Viga baldrame = 100,50m x 0,20m x 0,30m = 6,03m³                                                                              &gt;&gt;Bloco = 0,50m x 0,50m x 0,40m x 2 unidades = 0,20m³                                                                  &gt;&gt;Total = 6,23m³</t>
  </si>
  <si>
    <t>3.9</t>
  </si>
  <si>
    <t>&gt;&gt;Viga baldrame = 100,50m x 0,20m x 0,30m = 6,03m³                                                                                 &gt;&gt;Bloco = 0,50m x 0,50m x 0,40m x 2 unidades = 0,20m³                                                                           &gt;&gt;Total = 6,23m³</t>
  </si>
  <si>
    <t>3.10</t>
  </si>
  <si>
    <t>32.16.010</t>
  </si>
  <si>
    <t>Impermeabilização em pintura de asfalto oxidado com solventes orgânicos, sobre massa</t>
  </si>
  <si>
    <t xml:space="preserve">&gt;&gt;Laterais da viga baldrame = 100,50m x 0,30m x 2 = 60,30m²                                                             &gt;&gt;Face superior da viga baldrame = 100,50m x 0,20m = 20,10m²                                                           &gt;&gt;Total = 60,30m² + 20,10m² = 80,40m²  </t>
  </si>
  <si>
    <t>SUPERESTRUTURA</t>
  </si>
  <si>
    <t>4.1</t>
  </si>
  <si>
    <r>
      <rPr>
        <b/>
        <sz val="14"/>
        <color rgb="FF000000"/>
        <rFont val="Arial"/>
        <family val="2"/>
        <charset val="1"/>
      </rPr>
      <t>Forma pilar 4,20m</t>
    </r>
    <r>
      <rPr>
        <sz val="14"/>
        <color rgb="FF000000"/>
        <rFont val="Arial"/>
        <family val="2"/>
        <charset val="1"/>
      </rPr>
      <t xml:space="preserve"> = 7 unidades x (0,25m + 0,25m) x 4,20m = 14,70m²                                                 </t>
    </r>
    <r>
      <rPr>
        <b/>
        <sz val="14"/>
        <color rgb="FF000000"/>
        <rFont val="Arial"/>
        <family val="2"/>
        <charset val="1"/>
      </rPr>
      <t>Forma pilar 3,60m</t>
    </r>
    <r>
      <rPr>
        <sz val="14"/>
        <color rgb="FF000000"/>
        <rFont val="Arial"/>
        <family val="2"/>
        <charset val="1"/>
      </rPr>
      <t xml:space="preserve"> = 2 unidades x (0,25m + 0,25m) x 3,60m = 3,60m²                                                          </t>
    </r>
    <r>
      <rPr>
        <b/>
        <sz val="14"/>
        <color rgb="FF000000"/>
        <rFont val="Arial"/>
        <family val="2"/>
        <charset val="1"/>
      </rPr>
      <t>Forma pilar 3,00m (15x25)</t>
    </r>
    <r>
      <rPr>
        <sz val="14"/>
        <color rgb="FF000000"/>
        <rFont val="Arial"/>
        <family val="2"/>
        <charset val="1"/>
      </rPr>
      <t xml:space="preserve"> = 9 unidades x (0,25m + 0,25m) x 3,00m = 13,50m²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Forma pilar 3,00m (20x30)</t>
    </r>
    <r>
      <rPr>
        <sz val="14"/>
        <color rgb="FF000000"/>
        <rFont val="Arial"/>
        <family val="2"/>
        <charset val="1"/>
      </rPr>
      <t xml:space="preserve"> = 3 unidades x (0,30m + 0,30m) x 3,00m = 5,40m²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 xml:space="preserve"> Forma viga superior (15x25)</t>
    </r>
    <r>
      <rPr>
        <sz val="14"/>
        <color rgb="FF000000"/>
        <rFont val="Arial"/>
        <family val="2"/>
        <charset val="1"/>
      </rPr>
      <t xml:space="preserve"> = 77,80m x 0,25m x 2 lados = 38,90m²                                              </t>
    </r>
    <r>
      <rPr>
        <b/>
        <sz val="14"/>
        <color rgb="FF000000"/>
        <rFont val="Arial"/>
        <family val="2"/>
        <charset val="1"/>
      </rPr>
      <t>Forma viga superior (20x30)</t>
    </r>
    <r>
      <rPr>
        <sz val="14"/>
        <color rgb="FF000000"/>
        <rFont val="Arial"/>
        <family val="2"/>
        <charset val="1"/>
      </rPr>
      <t xml:space="preserve"> = 22,60m x 0,30m x 2 lados = 13,56m²                                                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Total</t>
    </r>
    <r>
      <rPr>
        <sz val="14"/>
        <color rgb="FF000000"/>
        <rFont val="Arial"/>
        <family val="2"/>
        <charset val="1"/>
      </rPr>
      <t xml:space="preserve"> = 14,70m² + 3,60m² + 13,50m² + 5,40m² + 38,90m² + 13,56m² = 89,66m² / 3 (reaproveitamento 3x) = 29,88m²</t>
    </r>
  </si>
  <si>
    <t>4.2</t>
  </si>
  <si>
    <r>
      <rPr>
        <sz val="14"/>
        <color rgb="FF000000"/>
        <rFont val="Arial"/>
        <family val="2"/>
        <charset val="1"/>
      </rPr>
      <t xml:space="preserve">&gt;&gt; Aço Pilar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Pilar 4,20m (15x25)</t>
    </r>
    <r>
      <rPr>
        <sz val="14"/>
        <color rgb="FF000000"/>
        <rFont val="Arial"/>
        <family val="2"/>
        <charset val="1"/>
      </rPr>
      <t xml:space="preserve"> =  </t>
    </r>
    <r>
      <rPr>
        <sz val="14"/>
        <color rgb="FF000000"/>
        <rFont val="Symbol"/>
        <family val="1"/>
        <charset val="2"/>
      </rPr>
      <t>Æ</t>
    </r>
    <r>
      <rPr>
        <sz val="14"/>
        <color rgb="FF000000"/>
        <rFont val="Arial"/>
        <family val="2"/>
        <charset val="1"/>
      </rPr>
      <t xml:space="preserve"> 10,00mm = 4 barras x 4,20m x 7 unidades = 117,60m x 0,617kg/m = 72,56kg        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Pilar 3,60m (15x25)</t>
    </r>
    <r>
      <rPr>
        <sz val="14"/>
        <color rgb="FF000000"/>
        <rFont val="Arial"/>
        <family val="2"/>
        <charset val="1"/>
      </rPr>
      <t xml:space="preserve"> = </t>
    </r>
    <r>
      <rPr>
        <sz val="14"/>
        <color rgb="FF000000"/>
        <rFont val="Symbol"/>
        <family val="1"/>
        <charset val="2"/>
      </rPr>
      <t>Æ</t>
    </r>
    <r>
      <rPr>
        <sz val="11.2"/>
        <color rgb="FF000000"/>
        <rFont val="Arial"/>
        <family val="2"/>
        <charset val="1"/>
      </rPr>
      <t xml:space="preserve"> </t>
    </r>
    <r>
      <rPr>
        <sz val="14"/>
        <color rgb="FF000000"/>
        <rFont val="Arial"/>
        <family val="2"/>
        <charset val="1"/>
      </rPr>
      <t xml:space="preserve">10,00mm = 4 barras x 3,60m x 2 unidades = 28,80kg x 0,617kg/m = 17,76kg                                                      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Pilar 3,00m (20x30)</t>
    </r>
    <r>
      <rPr>
        <sz val="14"/>
        <color rgb="FF000000"/>
        <rFont val="Arial"/>
        <family val="2"/>
        <charset val="1"/>
      </rPr>
      <t xml:space="preserve"> = </t>
    </r>
    <r>
      <rPr>
        <sz val="14"/>
        <color rgb="FF000000"/>
        <rFont val="Symbol"/>
        <family val="1"/>
        <charset val="2"/>
      </rPr>
      <t xml:space="preserve">Æ </t>
    </r>
    <r>
      <rPr>
        <sz val="14"/>
        <color rgb="FF000000"/>
        <rFont val="Arial"/>
        <family val="2"/>
        <charset val="1"/>
      </rPr>
      <t xml:space="preserve">10,00mm = 4 barras x 3,00m x 3 unidades = 36,00m x 0,617kg/m = 22,21kg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Pilar 3,00m</t>
    </r>
    <r>
      <rPr>
        <sz val="14"/>
        <color rgb="FF000000"/>
        <rFont val="Arial"/>
        <family val="2"/>
        <charset val="1"/>
      </rPr>
      <t xml:space="preserve"> </t>
    </r>
    <r>
      <rPr>
        <b/>
        <sz val="14"/>
        <color rgb="FF000000"/>
        <rFont val="Arial"/>
        <family val="2"/>
        <charset val="1"/>
      </rPr>
      <t>(15x25)</t>
    </r>
    <r>
      <rPr>
        <sz val="14"/>
        <color rgb="FF000000"/>
        <rFont val="Arial"/>
        <family val="2"/>
        <charset val="1"/>
      </rPr>
      <t xml:space="preserve"> = </t>
    </r>
    <r>
      <rPr>
        <sz val="14"/>
        <color rgb="FF000000"/>
        <rFont val="Symbol"/>
        <family val="1"/>
        <charset val="2"/>
      </rPr>
      <t>Æ</t>
    </r>
    <r>
      <rPr>
        <sz val="14"/>
        <color rgb="FF000000"/>
        <rFont val="Arial"/>
        <family val="2"/>
        <charset val="1"/>
      </rPr>
      <t xml:space="preserve"> 10,00mm = 4 barras x 3,00m x 9 unidades = 108,00m x 0,617kg/m = 66,63kg                                                                                                                                                                                                                                  &gt;&gt; Aço Viga superior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Viga (15x25)</t>
    </r>
    <r>
      <rPr>
        <sz val="14"/>
        <color rgb="FF000000"/>
        <rFont val="Arial"/>
        <family val="2"/>
        <charset val="1"/>
      </rPr>
      <t xml:space="preserve"> =  </t>
    </r>
    <r>
      <rPr>
        <sz val="14"/>
        <color rgb="FF000000"/>
        <rFont val="Symbol"/>
        <family val="1"/>
        <charset val="2"/>
      </rPr>
      <t>Æ</t>
    </r>
    <r>
      <rPr>
        <sz val="14"/>
        <color rgb="FF000000"/>
        <rFont val="Arial"/>
        <family val="2"/>
        <charset val="1"/>
      </rPr>
      <t xml:space="preserve"> 10,00mm = 4 barras x 77,80m = 311,20m x 0,617kg/m = 192,00kg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Viga (20x30)</t>
    </r>
    <r>
      <rPr>
        <sz val="14"/>
        <color rgb="FF000000"/>
        <rFont val="Arial"/>
        <family val="2"/>
        <charset val="1"/>
      </rPr>
      <t xml:space="preserve"> = </t>
    </r>
    <r>
      <rPr>
        <sz val="14"/>
        <color rgb="FF000000"/>
        <rFont val="Symbol"/>
        <family val="1"/>
        <charset val="2"/>
      </rPr>
      <t xml:space="preserve">Æ </t>
    </r>
    <r>
      <rPr>
        <sz val="14"/>
        <color rgb="FF000000"/>
        <rFont val="Arial"/>
        <family val="2"/>
        <charset val="1"/>
      </rPr>
      <t xml:space="preserve">12,50mm = 4 barras x 22,60m = 90,40m x 0,963kg/m = 87,05kg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Viga superior 07</t>
    </r>
    <r>
      <rPr>
        <sz val="14"/>
        <color rgb="FF000000"/>
        <rFont val="Arial"/>
        <family val="2"/>
        <charset val="1"/>
      </rPr>
      <t xml:space="preserve"> = aço adicional de </t>
    </r>
    <r>
      <rPr>
        <sz val="14"/>
        <color rgb="FF000000"/>
        <rFont val="Symbol"/>
        <family val="1"/>
        <charset val="2"/>
      </rPr>
      <t xml:space="preserve">Æ  </t>
    </r>
    <r>
      <rPr>
        <sz val="14"/>
        <color rgb="FF000000"/>
        <rFont val="Arial"/>
        <family val="2"/>
        <charset val="1"/>
      </rPr>
      <t xml:space="preserve">12,50mm (arm. positiva) = 7,30m x 0,963kg/m = 7,02kg                                                                                                                      &gt;&gt;Aço reforço da laje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 xml:space="preserve">                                                      </t>
    </r>
    <r>
      <rPr>
        <sz val="14"/>
        <color rgb="FF000000"/>
        <rFont val="Arial"/>
        <family val="2"/>
        <charset val="1"/>
      </rPr>
      <t xml:space="preserve"> </t>
    </r>
    <r>
      <rPr>
        <b/>
        <sz val="14"/>
        <color rgb="FF000000"/>
        <rFont val="Arial"/>
        <family val="2"/>
        <charset val="1"/>
      </rPr>
      <t>Laje</t>
    </r>
    <r>
      <rPr>
        <sz val="14"/>
        <color rgb="FF000000"/>
        <rFont val="Arial"/>
        <family val="2"/>
        <charset val="1"/>
      </rPr>
      <t xml:space="preserve"> = 1 barra de </t>
    </r>
    <r>
      <rPr>
        <sz val="14"/>
        <color rgb="FF000000"/>
        <rFont val="Symbol"/>
        <family val="1"/>
        <charset val="2"/>
      </rPr>
      <t>Æ</t>
    </r>
    <r>
      <rPr>
        <sz val="11.2"/>
        <color rgb="FF000000"/>
        <rFont val="Arial"/>
        <family val="2"/>
        <charset val="1"/>
      </rPr>
      <t xml:space="preserve"> </t>
    </r>
    <r>
      <rPr>
        <sz val="14"/>
        <color rgb="FF000000"/>
        <rFont val="Arial"/>
        <family val="2"/>
        <charset val="1"/>
      </rPr>
      <t xml:space="preserve">6,3mm (em cada trilho) com 3,60m x 106 trilhos = 381,60m x 0,245kg/m = 93,50kg (armadura adicional positiva)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Laje</t>
    </r>
    <r>
      <rPr>
        <sz val="14"/>
        <color rgb="FF000000"/>
        <rFont val="Arial"/>
        <family val="2"/>
        <charset val="1"/>
      </rPr>
      <t xml:space="preserve"> = 1 barra de </t>
    </r>
    <r>
      <rPr>
        <sz val="14"/>
        <color rgb="FF000000"/>
        <rFont val="Symbol"/>
        <family val="1"/>
        <charset val="2"/>
      </rPr>
      <t>Æ</t>
    </r>
    <r>
      <rPr>
        <sz val="11.2"/>
        <color rgb="FF000000"/>
        <rFont val="Arial"/>
        <family val="2"/>
        <charset val="1"/>
      </rPr>
      <t xml:space="preserve"> </t>
    </r>
    <r>
      <rPr>
        <sz val="14"/>
        <color rgb="FF000000"/>
        <rFont val="Arial"/>
        <family val="2"/>
        <charset val="1"/>
      </rPr>
      <t xml:space="preserve">6,3mm (em cada trilho) com 0,80m x 106 trilhos = 84,80m x 4 = 339,20m x 0,245kg/m = 83,10kg (armadura adicional negativa/apoio nas vigas)                                                                     </t>
    </r>
    <r>
      <rPr>
        <b/>
        <sz val="14"/>
        <color rgb="FF000000"/>
        <rFont val="Arial"/>
        <family val="2"/>
        <charset val="1"/>
      </rPr>
      <t>Laje</t>
    </r>
    <r>
      <rPr>
        <sz val="14"/>
        <color rgb="FF000000"/>
        <rFont val="Arial"/>
        <family val="2"/>
        <charset val="1"/>
      </rPr>
      <t xml:space="preserve"> = 1 barra de </t>
    </r>
    <r>
      <rPr>
        <sz val="14"/>
        <color rgb="FF000000"/>
        <rFont val="Symbol"/>
        <family val="1"/>
        <charset val="2"/>
      </rPr>
      <t>Æ</t>
    </r>
    <r>
      <rPr>
        <sz val="11.2"/>
        <color rgb="FF000000"/>
        <rFont val="Arial"/>
        <family val="2"/>
        <charset val="1"/>
      </rPr>
      <t xml:space="preserve"> </t>
    </r>
    <r>
      <rPr>
        <sz val="14"/>
        <color rgb="FF000000"/>
        <rFont val="Arial"/>
        <family val="2"/>
        <charset val="1"/>
      </rPr>
      <t xml:space="preserve">10,00mm com 3,60m x 4 trilhos = 14,40m x 0,617kg/m = 8,88kg (armadura adiconal positiva/para apoio da caixa d' água)     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Total</t>
    </r>
    <r>
      <rPr>
        <sz val="14"/>
        <color rgb="FF000000"/>
        <rFont val="Arial"/>
        <family val="2"/>
        <charset val="1"/>
      </rPr>
      <t xml:space="preserve"> = 72,56kg + 17,76kg + 22,21kg + 66,63kg + 192,00kg + 87,05kg + 7,02kg + 93,50kg + 83,10kg + 8,88kg = 650,71kg                                                                                                                                                                                                                                                   </t>
    </r>
  </si>
  <si>
    <t>4.3</t>
  </si>
  <si>
    <r>
      <rPr>
        <sz val="14"/>
        <color rgb="FF000000"/>
        <rFont val="Arial"/>
        <family val="2"/>
        <charset val="1"/>
      </rPr>
      <t xml:space="preserve">&gt;&gt; Aço Pilar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Pilar 4,20m (15x25)</t>
    </r>
    <r>
      <rPr>
        <sz val="14"/>
        <color rgb="FF000000"/>
        <rFont val="Arial"/>
        <family val="2"/>
        <charset val="1"/>
      </rPr>
      <t xml:space="preserve"> = </t>
    </r>
    <r>
      <rPr>
        <sz val="14"/>
        <color rgb="FF000000"/>
        <rFont val="Symbol"/>
        <family val="1"/>
        <charset val="2"/>
      </rPr>
      <t>Æ</t>
    </r>
    <r>
      <rPr>
        <sz val="14"/>
        <color rgb="FF000000"/>
        <rFont val="Arial"/>
        <family val="2"/>
        <charset val="1"/>
      </rPr>
      <t xml:space="preserve"> 5,00mm = 4,20m/0,15m = 28 estribos x 7 unidades = 196 estribos x 0,66m = 129,36m x 0,154kg/m = 19,92kg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Pilar 3,60m (15x25)</t>
    </r>
    <r>
      <rPr>
        <sz val="14"/>
        <color rgb="FF000000"/>
        <rFont val="Arial"/>
        <family val="2"/>
        <charset val="1"/>
      </rPr>
      <t xml:space="preserve"> = </t>
    </r>
    <r>
      <rPr>
        <sz val="14"/>
        <color rgb="FF000000"/>
        <rFont val="Symbol"/>
        <family val="1"/>
        <charset val="2"/>
      </rPr>
      <t>Æ</t>
    </r>
    <r>
      <rPr>
        <sz val="11.2"/>
        <color rgb="FF000000"/>
        <rFont val="Arial"/>
        <family val="2"/>
        <charset val="1"/>
      </rPr>
      <t xml:space="preserve"> </t>
    </r>
    <r>
      <rPr>
        <sz val="14"/>
        <color rgb="FF000000"/>
        <rFont val="Arial"/>
        <family val="2"/>
        <charset val="1"/>
      </rPr>
      <t xml:space="preserve">5,00mm = 3,60m/0,15m = 24 estribos x 2 unidades = 48 estribos x 0,66m = 31,68m x 0,154kg/m = 4,88kg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Pilar 3,00m (20x30)</t>
    </r>
    <r>
      <rPr>
        <sz val="14"/>
        <color rgb="FF000000"/>
        <rFont val="Arial"/>
        <family val="2"/>
        <charset val="1"/>
      </rPr>
      <t xml:space="preserve"> = </t>
    </r>
    <r>
      <rPr>
        <sz val="14"/>
        <color rgb="FF000000"/>
        <rFont val="Symbol"/>
        <family val="1"/>
        <charset val="2"/>
      </rPr>
      <t>Æ</t>
    </r>
    <r>
      <rPr>
        <sz val="11.2"/>
        <color rgb="FF000000"/>
        <rFont val="Arial"/>
        <family val="2"/>
        <charset val="1"/>
      </rPr>
      <t xml:space="preserve"> </t>
    </r>
    <r>
      <rPr>
        <sz val="14"/>
        <color rgb="FF000000"/>
        <rFont val="Arial"/>
        <family val="2"/>
        <charset val="1"/>
      </rPr>
      <t xml:space="preserve">5,00mm = 3,00m/0,15m = 20 estribos x 3 unidades = 60 estribos x 0,82m = 49,20m  x 0,154kg/m = 7,58kg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 xml:space="preserve"> Pilar 3,00m (15x25)</t>
    </r>
    <r>
      <rPr>
        <sz val="14"/>
        <color rgb="FF000000"/>
        <rFont val="Arial"/>
        <family val="2"/>
        <charset val="1"/>
      </rPr>
      <t xml:space="preserve"> = </t>
    </r>
    <r>
      <rPr>
        <sz val="14"/>
        <color rgb="FF000000"/>
        <rFont val="Symbol"/>
        <family val="1"/>
        <charset val="2"/>
      </rPr>
      <t xml:space="preserve">Æ </t>
    </r>
    <r>
      <rPr>
        <sz val="14"/>
        <color rgb="FF000000"/>
        <rFont val="Arial"/>
        <family val="2"/>
        <charset val="1"/>
      </rPr>
      <t xml:space="preserve">5,00mm = 3,00m/0,15m = 20 estribos x 9 unidades = 180 estribos x 0,66m = 118,80m x 0,154kg/m = 18,29kg                                                                                                                     &gt;&gt;Aço Viga superior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Viga (15x25)</t>
    </r>
    <r>
      <rPr>
        <sz val="14"/>
        <color rgb="FF000000"/>
        <rFont val="Arial"/>
        <family val="2"/>
        <charset val="1"/>
      </rPr>
      <t xml:space="preserve"> = </t>
    </r>
    <r>
      <rPr>
        <sz val="14"/>
        <color rgb="FF000000"/>
        <rFont val="Symbol"/>
        <family val="1"/>
        <charset val="2"/>
      </rPr>
      <t>Æ</t>
    </r>
    <r>
      <rPr>
        <sz val="11.2"/>
        <color rgb="FF000000"/>
        <rFont val="Arial"/>
        <family val="2"/>
        <charset val="1"/>
      </rPr>
      <t xml:space="preserve"> </t>
    </r>
    <r>
      <rPr>
        <sz val="14"/>
        <color rgb="FF000000"/>
        <rFont val="Arial"/>
        <family val="2"/>
        <charset val="1"/>
      </rPr>
      <t xml:space="preserve">5,00mm = 77,80m/0,15m = 519 estribos x 0,66m = 342,54m x 0,154kg/m = 52,75kg                       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Viga (20x30)</t>
    </r>
    <r>
      <rPr>
        <sz val="14"/>
        <color rgb="FF000000"/>
        <rFont val="Arial"/>
        <family val="2"/>
        <charset val="1"/>
      </rPr>
      <t xml:space="preserve"> = </t>
    </r>
    <r>
      <rPr>
        <sz val="14"/>
        <color rgb="FF000000"/>
        <rFont val="Symbol"/>
        <family val="1"/>
        <charset val="2"/>
      </rPr>
      <t>Æ</t>
    </r>
    <r>
      <rPr>
        <sz val="11.2"/>
        <color rgb="FF000000"/>
        <rFont val="Arial"/>
        <family val="2"/>
        <charset val="1"/>
      </rPr>
      <t xml:space="preserve"> </t>
    </r>
    <r>
      <rPr>
        <sz val="14"/>
        <color rgb="FF000000"/>
        <rFont val="Arial"/>
        <family val="2"/>
        <charset val="1"/>
      </rPr>
      <t xml:space="preserve">5,00mm = 22,60m/0,15m = 151 estribos x 0,82m = 123,82m x 0,154kg/m = 19,06kg                  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Total</t>
    </r>
    <r>
      <rPr>
        <sz val="14"/>
        <color rgb="FF000000"/>
        <rFont val="Arial"/>
        <family val="2"/>
        <charset val="1"/>
      </rPr>
      <t xml:space="preserve"> = 19,92kg + 4,88kg + 7,58kg + 18,29kg + 52,75kg + 19,06kg = 122,48kg                                                                         </t>
    </r>
  </si>
  <si>
    <t>4.4</t>
  </si>
  <si>
    <r>
      <rPr>
        <sz val="14"/>
        <color rgb="FF000000"/>
        <rFont val="Arial"/>
        <family val="2"/>
        <charset val="1"/>
      </rPr>
      <t xml:space="preserve">&gt;&gt; Concreto Pilar   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Pilar 4,20m (15x25)</t>
    </r>
    <r>
      <rPr>
        <sz val="14"/>
        <color rgb="FF000000"/>
        <rFont val="Arial"/>
        <family val="2"/>
        <charset val="1"/>
      </rPr>
      <t xml:space="preserve"> = 0,15m x 0,25m x 4,20m x 7 unidades = 1,10m³                                                                 </t>
    </r>
    <r>
      <rPr>
        <b/>
        <sz val="14"/>
        <color rgb="FF000000"/>
        <rFont val="Arial"/>
        <family val="2"/>
        <charset val="1"/>
      </rPr>
      <t>Pilar 3,60m (15x25)</t>
    </r>
    <r>
      <rPr>
        <sz val="14"/>
        <color rgb="FF000000"/>
        <rFont val="Arial"/>
        <family val="2"/>
        <charset val="1"/>
      </rPr>
      <t xml:space="preserve"> = 0,15m x 0,25m x 3,60m x 2 unidades = 0,27m³                                                                </t>
    </r>
    <r>
      <rPr>
        <b/>
        <sz val="14"/>
        <color rgb="FF000000"/>
        <rFont val="Arial"/>
        <family val="2"/>
        <charset val="1"/>
      </rPr>
      <t>Pilar 3,00m (20x30)</t>
    </r>
    <r>
      <rPr>
        <sz val="14"/>
        <color rgb="FF000000"/>
        <rFont val="Arial"/>
        <family val="2"/>
        <charset val="1"/>
      </rPr>
      <t xml:space="preserve"> = 0,20m x 0,30m x 3,00m x 3 unidades = 0,54m³                                                                   </t>
    </r>
    <r>
      <rPr>
        <b/>
        <sz val="14"/>
        <color rgb="FF000000"/>
        <rFont val="Arial"/>
        <family val="2"/>
        <charset val="1"/>
      </rPr>
      <t>Pilar 3,00m (15x25)</t>
    </r>
    <r>
      <rPr>
        <sz val="14"/>
        <color rgb="FF000000"/>
        <rFont val="Arial"/>
        <family val="2"/>
        <charset val="1"/>
      </rPr>
      <t xml:space="preserve"> = 0,15m x 0,25m x 3,00m x 9 unidades = 1,01m³                                                                &gt;&gt; Concreto Viga    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 xml:space="preserve">Viga (15x25) </t>
    </r>
    <r>
      <rPr>
        <sz val="14"/>
        <color rgb="FF000000"/>
        <rFont val="Arial"/>
        <family val="2"/>
        <charset val="1"/>
      </rPr>
      <t xml:space="preserve">= 0,15m x 0,25m x 77,80m = 2,92m³       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Viga (20x30)</t>
    </r>
    <r>
      <rPr>
        <sz val="14"/>
        <color rgb="FF000000"/>
        <rFont val="Arial"/>
        <family val="2"/>
        <charset val="1"/>
      </rPr>
      <t xml:space="preserve"> = 0,20m x 0,30m x 22,60m = 1,36m³                                                                                            </t>
    </r>
    <r>
      <rPr>
        <b/>
        <sz val="14"/>
        <color rgb="FF000000"/>
        <rFont val="Arial"/>
        <family val="2"/>
        <charset val="1"/>
      </rPr>
      <t>Total</t>
    </r>
    <r>
      <rPr>
        <sz val="14"/>
        <color rgb="FF000000"/>
        <rFont val="Arial"/>
        <family val="2"/>
        <charset val="1"/>
      </rPr>
      <t xml:space="preserve"> = 1,10m³ + 0,27m³ + 0,54m³ + 1,01m³ + 2,92m³ + 1,36m³ = 7,20m³                                                                                                                             </t>
    </r>
  </si>
  <si>
    <t>4.5</t>
  </si>
  <si>
    <t>4.6</t>
  </si>
  <si>
    <t>Verga/Contraverga - Cinta de amarração de alvenaria moldada in loco com utilização de blocos canaleta - completa</t>
  </si>
  <si>
    <r>
      <rPr>
        <sz val="14"/>
        <color rgb="FF000000"/>
        <rFont val="Arial"/>
        <family val="2"/>
        <charset val="1"/>
      </rPr>
      <t xml:space="preserve">Verga (acima das janelas/corrido) = 22,60m + 22,60m + 7,30m + 7,30m + 14,00m + 3,40m + 3,75m - 3,50m = 77,45m                                                                                                                          Verga (acima da porta) = 3,50m + 0,60m = 4,10m                                                                                                                                                                                                                                                                                                            Contraverga (abaixo das janelas + 30cm em cada extremidade) = 4x 2,00m + 1,50m + (5x 0,60m) = 12,50m                                                                                                                                                       &gt;&gt; </t>
    </r>
    <r>
      <rPr>
        <b/>
        <sz val="14"/>
        <color rgb="FF000000"/>
        <rFont val="Arial"/>
        <family val="2"/>
        <charset val="1"/>
      </rPr>
      <t>Total</t>
    </r>
    <r>
      <rPr>
        <sz val="14"/>
        <color rgb="FF000000"/>
        <rFont val="Arial"/>
        <family val="2"/>
        <charset val="1"/>
      </rPr>
      <t xml:space="preserve"> = 77,45m + 4,10m + 12,50m = 94,05m</t>
    </r>
  </si>
  <si>
    <t>4.7</t>
  </si>
  <si>
    <t>13.01.130</t>
  </si>
  <si>
    <t>Laje pré-fabricada mista vigota treliçada/lajota cerâmica - LT 12 (8+4) e capa com concreto de 25 Mpa</t>
  </si>
  <si>
    <t>&gt;&gt; Área de laje = 164,98m²</t>
  </si>
  <si>
    <t>4.8</t>
  </si>
  <si>
    <t>10.02.020</t>
  </si>
  <si>
    <t>Armadura em tela soldada de aço</t>
  </si>
  <si>
    <r>
      <rPr>
        <sz val="14"/>
        <color rgb="FF000000"/>
        <rFont val="Arial"/>
        <family val="2"/>
        <charset val="1"/>
      </rPr>
      <t>&gt;&gt; Armadura de distribuição = Malha POP reforçada (</t>
    </r>
    <r>
      <rPr>
        <sz val="14"/>
        <color rgb="FF000000"/>
        <rFont val="Symbol"/>
        <family val="1"/>
        <charset val="2"/>
      </rPr>
      <t xml:space="preserve">Æ </t>
    </r>
    <r>
      <rPr>
        <sz val="14"/>
        <color rgb="FF000000"/>
        <rFont val="Arial"/>
        <family val="2"/>
        <charset val="1"/>
      </rPr>
      <t>4,2mm) 15x15 = 164,98m² / 6,00m² (cada painel) = 28 paineis x 9,00kg/painel = 252,00kg</t>
    </r>
  </si>
  <si>
    <t xml:space="preserve">ALVENARIA E REVESTIMENTOS </t>
  </si>
  <si>
    <t>5.1</t>
  </si>
  <si>
    <t>14.04.210</t>
  </si>
  <si>
    <t>Alvenaria de bloco cerâmico de vedação, uso revestido, de 14 cm</t>
  </si>
  <si>
    <t>&gt;&gt; Parede dos fundos, frontal, laterais, intermediárias e oitões = 218,07m²</t>
  </si>
  <si>
    <t>5.2</t>
  </si>
  <si>
    <t>&gt;&gt; Paredes internas, externas e teto = 670,47m²</t>
  </si>
  <si>
    <t>5.3</t>
  </si>
  <si>
    <t>32.17.010</t>
  </si>
  <si>
    <t>Impermeabilização em argamassa impermeável com aditivo hidrófugo</t>
  </si>
  <si>
    <t>&gt;&gt; Paredes internas e externas até 1m de altura = 1,50m³</t>
  </si>
  <si>
    <t>5.4</t>
  </si>
  <si>
    <t>17.02.220</t>
  </si>
  <si>
    <t>Reboco</t>
  </si>
  <si>
    <t>&gt;&gt; Paredes internas, externas e teto = 670,47m² - 149,90m² (reboco com hidrófugo) = 520,57m²</t>
  </si>
  <si>
    <t>5.5</t>
  </si>
  <si>
    <t xml:space="preserve">Lastro de pedra britada - 3cm </t>
  </si>
  <si>
    <r>
      <rPr>
        <sz val="14"/>
        <color rgb="FF000000"/>
        <rFont val="Arial"/>
        <family val="2"/>
        <charset val="1"/>
      </rPr>
      <t>Galpão = (49,00m² + 42,15m² + 13,26m² + 49,00m²) = 153,41m² x 0,03m = 4,60m³                                       Calçada = 47,52m² x 0,03m = 1,43m³                                                                                                     &gt;&gt;</t>
    </r>
    <r>
      <rPr>
        <b/>
        <sz val="14"/>
        <color rgb="FF000000"/>
        <rFont val="Arial"/>
        <family val="2"/>
        <charset val="1"/>
      </rPr>
      <t>Total</t>
    </r>
    <r>
      <rPr>
        <sz val="14"/>
        <color rgb="FF000000"/>
        <rFont val="Arial"/>
        <family val="2"/>
        <charset val="1"/>
      </rPr>
      <t xml:space="preserve"> = 4,60m³ + 1,43m³ = 6,03m³  </t>
    </r>
  </si>
  <si>
    <t>5.6</t>
  </si>
  <si>
    <t xml:space="preserve">Concreto usinado, fck = 20 Mpa - 6cm </t>
  </si>
  <si>
    <r>
      <rPr>
        <sz val="14"/>
        <color rgb="FF000000"/>
        <rFont val="Arial"/>
        <family val="2"/>
        <charset val="1"/>
      </rPr>
      <t>Galpão = (49,00m² + 42,15m² + 13,26m² + 49,00m²) = 153,41m² x 0,06m = 9,20m³                         Calçada = 47,52m² x 0,06m = 2,85m³                                                                                                       &gt;&gt;</t>
    </r>
    <r>
      <rPr>
        <b/>
        <sz val="14"/>
        <color rgb="FF000000"/>
        <rFont val="Arial"/>
        <family val="2"/>
        <charset val="1"/>
      </rPr>
      <t xml:space="preserve">Total </t>
    </r>
    <r>
      <rPr>
        <sz val="14"/>
        <color rgb="FF000000"/>
        <rFont val="Arial"/>
        <family val="2"/>
        <charset val="1"/>
      </rPr>
      <t xml:space="preserve">= 9,20m³ + 2,85m³ = 12,05m³   </t>
    </r>
  </si>
  <si>
    <t>5.7</t>
  </si>
  <si>
    <t>5.8</t>
  </si>
  <si>
    <r>
      <rPr>
        <sz val="14"/>
        <color rgb="FF000000"/>
        <rFont val="Arial"/>
        <family val="2"/>
        <charset val="1"/>
      </rPr>
      <t>&gt;&gt; Armadura de distribuição (rampa de acesso ao galpão) = Malha POP reforçada (</t>
    </r>
    <r>
      <rPr>
        <sz val="14"/>
        <color rgb="FF000000"/>
        <rFont val="Symbol"/>
        <family val="1"/>
        <charset val="2"/>
      </rPr>
      <t xml:space="preserve">Æ </t>
    </r>
    <r>
      <rPr>
        <sz val="14"/>
        <color rgb="FF000000"/>
        <rFont val="Arial"/>
        <family val="2"/>
        <charset val="1"/>
      </rPr>
      <t xml:space="preserve">4,2mm) 15x15 = 1 painel com 9kg </t>
    </r>
  </si>
  <si>
    <t>5.9</t>
  </si>
  <si>
    <t>Revestimento cerâmico para piso com placas tipo esmaltada extra de dimensões 35x35 cm aplicada em ambientes de área maior que 10 m2 -  assentado com argamassa colante industrializada ACIII e rejuntamento.</t>
  </si>
  <si>
    <t xml:space="preserve">&gt;&gt; Revestimento cerâmico para piso em todos os ambientes = 49,00m² + 42,15m² + 13,26m² + 49,00m² = 153,41m² </t>
  </si>
  <si>
    <t>5.10</t>
  </si>
  <si>
    <t>Rodapé cerâmico de 7cm de altura com placas tipo esmaltada extra de dimensões 35x35cm, assentado com argamassa colante industrializada ACIII e rejuntamento.</t>
  </si>
  <si>
    <t>&gt;&gt; Extensão do rodapé = 28m + 8m + 7,15m + 0,45m + 3,55m + 7,80m + 6,80m + 3,45m = 65,20m - (1,20m + 1,20m + 0,80m) = 62,00m</t>
  </si>
  <si>
    <t>5.11</t>
  </si>
  <si>
    <t>Revestimento cerâmico para paredes internas com placas tipo esmaltada extra de dimensões 33x45 cm aplicadas em ambientes de área maior que 5m² na altura inteira das paredes, assentado com argamassa colante industrializada ACIII e rejuntamento.</t>
  </si>
  <si>
    <t>&gt;&gt; Revestimento cerâmico para parede, ambientes indicados em projeto = 90,12m²</t>
  </si>
  <si>
    <t>5.12</t>
  </si>
  <si>
    <t>33.10.100</t>
  </si>
  <si>
    <t>Textura acrílica para uso interno / externo, inclusive preparo</t>
  </si>
  <si>
    <t xml:space="preserve">&gt;&gt; Barrado nas paredes externas na altura de 1m = (22,60m x 2 lados) + (7,30m x 2 lados) = 59,80m - (3,50m) = 56,30m x 1,00m = 56,30m² </t>
  </si>
  <si>
    <t>5.13</t>
  </si>
  <si>
    <t>33.10.020</t>
  </si>
  <si>
    <t>Tinta látex em massa, inclusive preparo</t>
  </si>
  <si>
    <t xml:space="preserve">&gt;&gt; Paredes externas acima do barrado + teto = 158,10m² + 153,41m² = 311,51m² </t>
  </si>
  <si>
    <t>5.14</t>
  </si>
  <si>
    <t>33.10.050</t>
  </si>
  <si>
    <t>Tinta acrílica em massa, inclusive preparo</t>
  </si>
  <si>
    <t>&gt;&gt; Paredes internas e barrado = 252,40m²</t>
  </si>
  <si>
    <t>COBERTURA</t>
  </si>
  <si>
    <t>6.1</t>
  </si>
  <si>
    <t>15.01.120</t>
  </si>
  <si>
    <t>Estrutura de madeira tesourada para telha perfil ondulado/trapezoidal - vãos 7,01 a 10,00 m - completa</t>
  </si>
  <si>
    <t>&gt;&gt; Área do telhado = 188,02m²</t>
  </si>
  <si>
    <t>6.2</t>
  </si>
  <si>
    <t>33.05.010</t>
  </si>
  <si>
    <t>Verniz fungicida para madeira</t>
  </si>
  <si>
    <t>&gt;&gt; Área do telhado = 188,02m² x 2 = 376,04m²</t>
  </si>
  <si>
    <t>6.3</t>
  </si>
  <si>
    <t>16.12.060</t>
  </si>
  <si>
    <t>Telhamento em chapa de aço pré-pintada com epóxi e poliéster, perfil trapezoidal, com espessura de 0,50 mm e altura de 40 mm</t>
  </si>
  <si>
    <t>6.4</t>
  </si>
  <si>
    <t>16.12.200</t>
  </si>
  <si>
    <t>Cumeeira em chapa de aço pré-pintada com epóxi e poliéster, perfil trapezoidal, com espessura de 0,50 mm</t>
  </si>
  <si>
    <t xml:space="preserve">&gt;&gt; Extensão do telhado = 23,80m </t>
  </si>
  <si>
    <t>6.5</t>
  </si>
  <si>
    <t xml:space="preserve">Calha de beiral, semicircular de PVC, diametro 125 mm, incluindo cabeceiras, emendas, bocais, suportes e vedações, incluso transporte vertical. </t>
  </si>
  <si>
    <t>6.6</t>
  </si>
  <si>
    <t xml:space="preserve">Tubo PVC, série R, água pluvial, dn 100 mm, fornecido e instalado - condutores verticais de águas pluviais
</t>
  </si>
  <si>
    <t xml:space="preserve">&gt;&gt; Condutor vertical de águas pluviais = 4,00m X 3 = 12,00m </t>
  </si>
  <si>
    <t>ESQUADRIAS</t>
  </si>
  <si>
    <t>7.1</t>
  </si>
  <si>
    <t>25.01.380</t>
  </si>
  <si>
    <t>Caixilho em alumínio de correr com vidro - branco</t>
  </si>
  <si>
    <t xml:space="preserve">&gt;&gt;4 unidades de 2m x 1m = 8,00m² + 1 unidade de 1,5m x 1,00m = 1,5m²                                                 &gt;&gt;Total = 8,00m² + 1,5m² = 9,5m²            </t>
  </si>
  <si>
    <t>7.2</t>
  </si>
  <si>
    <t>23.08.242</t>
  </si>
  <si>
    <t>Porta lisa de correr suspensa em madeira com batente</t>
  </si>
  <si>
    <t>&gt;&gt;2 unidades de 1,20m x 2,10m = 5,04m²</t>
  </si>
  <si>
    <t>7.3</t>
  </si>
  <si>
    <t>23.09.040</t>
  </si>
  <si>
    <t>Porta lisa com batente madeira - 80 x 210 cm</t>
  </si>
  <si>
    <t xml:space="preserve">&gt;&gt;01 unidade </t>
  </si>
  <si>
    <t>7.4</t>
  </si>
  <si>
    <t>28.01.550</t>
  </si>
  <si>
    <t>Fechadura com maçaneta tipo alavanca em aço inoxidável</t>
  </si>
  <si>
    <t xml:space="preserve">&gt;&gt; 01 unidade para a porta de 80cm </t>
  </si>
  <si>
    <t>7.5</t>
  </si>
  <si>
    <t>25.02.060</t>
  </si>
  <si>
    <t>Porta/portinhola em alumínio, sob medida</t>
  </si>
  <si>
    <t>&gt;&gt;Porta de acesso à caixa d' água = 1,00m x 0,80m = 0,80m²</t>
  </si>
  <si>
    <t>7.6</t>
  </si>
  <si>
    <t>33.12.011</t>
  </si>
  <si>
    <t>Esmalte à base de água em madeira, inclusive preparo</t>
  </si>
  <si>
    <t>&gt;&gt;0,80m x 2,10m x 3 = 5,04m² + (2 x 1,20m x 2,10m) x 3 = 15,12m² = 20,16m²</t>
  </si>
  <si>
    <t>7.7</t>
  </si>
  <si>
    <t>24.02.450</t>
  </si>
  <si>
    <t>Grade de proteção para caixilhos</t>
  </si>
  <si>
    <t xml:space="preserve">&gt;&gt;Grades externas = 12,60m² </t>
  </si>
  <si>
    <t>7.8</t>
  </si>
  <si>
    <t>33.07.102</t>
  </si>
  <si>
    <t>Esmalte a base de água em estrutura metálica</t>
  </si>
  <si>
    <t>&gt;&gt;Grades externas = 12,60m² x 2 = 25,20m²</t>
  </si>
  <si>
    <t>7.9</t>
  </si>
  <si>
    <t>25.20.020</t>
  </si>
  <si>
    <t>Tela de proteção tipo mosquiteira removível, em fibra de vidro com revestimento em PVC e requadro em alumínio</t>
  </si>
  <si>
    <t>&gt;&gt;Telas internas = 10,56m² (somente nas janelas de 2,00m)</t>
  </si>
  <si>
    <t>7.10</t>
  </si>
  <si>
    <t>21.20.500</t>
  </si>
  <si>
    <t>Cantoneira em alumínio antiderrapante de 50 x 30 mm</t>
  </si>
  <si>
    <t xml:space="preserve">&gt;&gt;Em todas as janelas (face interna) + balcão de atendimento (ambos os lados) = 29,00m + 7,00m = 36,00 unidades </t>
  </si>
  <si>
    <t>7.11</t>
  </si>
  <si>
    <t>19.01.064</t>
  </si>
  <si>
    <t>Peitoril e/ou soleira em granito, espessura de 2 cm e largura de 21 cm até 30
cm, acabamento polido</t>
  </si>
  <si>
    <t xml:space="preserve">&gt;&gt; Balcão de atendimento + entrada principal = 1,20m + 3,50m = 4,70m </t>
  </si>
  <si>
    <t>7.12</t>
  </si>
  <si>
    <t>24.03.930</t>
  </si>
  <si>
    <t xml:space="preserve">Porta de enrolar automatizada, em chapa de aço galvanizada microperfurada, com pintura eletrostática, com controle remoto - Fornecimento e instalação completa </t>
  </si>
  <si>
    <t>&gt;&gt; Porta de entrada = 3,50m x 2,30m = 8,05m²</t>
  </si>
  <si>
    <t>ELÉTRICA</t>
  </si>
  <si>
    <t>8.1</t>
  </si>
  <si>
    <t>&gt;&gt; Poste Padão até o quadro de distribuição = 0,30m x 0,30m x 25,00m = 2,25m³</t>
  </si>
  <si>
    <t>8.2</t>
  </si>
  <si>
    <t>06.11.040</t>
  </si>
  <si>
    <t>Reaterro manual apiloado sem controle de compactação</t>
  </si>
  <si>
    <t>8.3</t>
  </si>
  <si>
    <t>38.13.030</t>
  </si>
  <si>
    <t>Eletroduto corrugado em polietileno de alta densidade, DN= 75 mm, com
acessórios</t>
  </si>
  <si>
    <t>&gt;&gt; Poste Padão até o quadro de distribuição (cabos de energia) = 30,00m</t>
  </si>
  <si>
    <t>8.4</t>
  </si>
  <si>
    <t>38.13.016</t>
  </si>
  <si>
    <t>Eletroduto corrugado em polietileno de alta densidade, DN= 40 mm, com
acessórios</t>
  </si>
  <si>
    <t>&gt;&gt; Poste Padão até o quadro de distribuição (cabos de lógica/telefonia) = 30,00m</t>
  </si>
  <si>
    <t>8.5</t>
  </si>
  <si>
    <t>39.21.070</t>
  </si>
  <si>
    <t>Cabo de cobre flexível de 25 mm², isolamento 0,6/1kV ‐ isolação HEPR 90°C</t>
  </si>
  <si>
    <t>&gt;&gt; Poste Padão até o quadro de distribuição (fases) = 30,00m x 3 = 90,00m</t>
  </si>
  <si>
    <t>8.6</t>
  </si>
  <si>
    <t>39.21.060</t>
  </si>
  <si>
    <t>Cabo de cobre flexível de 16 mm², isolamento 0,6/1kV - isolação HEPR 90°C</t>
  </si>
  <si>
    <t xml:space="preserve">&gt;&gt; Poste Padão até o quadro de distribuição (neutro) = 30,00m </t>
  </si>
  <si>
    <t>8.7</t>
  </si>
  <si>
    <t>39.11.190</t>
  </si>
  <si>
    <t>Cabo telefônico CCE‐APL, com 4 pares de 0,50 mm, para conexões em rede
externa</t>
  </si>
  <si>
    <t xml:space="preserve">&gt;&gt; Poste Padão até o quadro de distribuição = 30,00m </t>
  </si>
  <si>
    <t>8.8</t>
  </si>
  <si>
    <t>38.19.210</t>
  </si>
  <si>
    <t>Eletroduto de PVC corrugado flexível reforçado, diâmetro externo de 25 mm</t>
  </si>
  <si>
    <t>&gt;&gt; Para as instalações internas (descidas) = 200,00m</t>
  </si>
  <si>
    <t>8.9</t>
  </si>
  <si>
    <t>38.19.220</t>
  </si>
  <si>
    <t>Eletroduto de PVC corrugado flexível reforçado, diâmetro externo de 32 mm</t>
  </si>
  <si>
    <t>&gt;&gt; Para as instalações internas (laje) = 150,00m</t>
  </si>
  <si>
    <t>8.10</t>
  </si>
  <si>
    <t>37.01.080</t>
  </si>
  <si>
    <t>Quadro Telebrás de embutir de 400 x 400 x 120 mm</t>
  </si>
  <si>
    <t xml:space="preserve">&gt;&gt; Rede lógica e telefonia = 1,00 unidade </t>
  </si>
  <si>
    <t>8.11</t>
  </si>
  <si>
    <t>37.03.220</t>
  </si>
  <si>
    <t xml:space="preserve">Quadro de distribuição universal de embutir, para disjuntores 34 DIN / 24 Bolton - com barramento trifásico  </t>
  </si>
  <si>
    <t>&gt;&gt; Rede de energia = 1,00 unidade</t>
  </si>
  <si>
    <t>8.12</t>
  </si>
  <si>
    <t>39.18.120</t>
  </si>
  <si>
    <t>Cabo para rede U/UTP 23 AWG com 4 pares ‐ categoria 6A</t>
  </si>
  <si>
    <t>&gt;&gt; Para instalações internas (lógica/telefonia) = 200,00m</t>
  </si>
  <si>
    <t>8.13</t>
  </si>
  <si>
    <t>39.21.010</t>
  </si>
  <si>
    <t>Cabo de cobre flexível de 1,5 mm², isolamento 0,6/1kV - isolação HEPR 90°C</t>
  </si>
  <si>
    <t>&gt;&gt; Para as instalações internas = 300,00m</t>
  </si>
  <si>
    <t>8.14</t>
  </si>
  <si>
    <t>39.21.020</t>
  </si>
  <si>
    <t>Cabo de cobre flexível de 2,5 mm², isolamento 0,6/1kV - isolação HEPR 90°C</t>
  </si>
  <si>
    <t>8.15</t>
  </si>
  <si>
    <t>39.21.030</t>
  </si>
  <si>
    <t>Cabo de cobre flexível de 4 mm², isolamento 0,6/1kV ‐ isolação HEPR 90°C</t>
  </si>
  <si>
    <t>8.16</t>
  </si>
  <si>
    <t>37.13.600</t>
  </si>
  <si>
    <t>Disjuntor termomagnético, unipolar 127/220 V, corrente de 10 A até 30 A</t>
  </si>
  <si>
    <t>&gt;&gt; 10 unidades = 25A (6) e 16A (4)</t>
  </si>
  <si>
    <t>8.17</t>
  </si>
  <si>
    <t>37.13.630</t>
  </si>
  <si>
    <t>Disjuntor termomagnético, bipolar 220/380 V, corrente de 10 A até 50 A</t>
  </si>
  <si>
    <t>&gt;&gt; 13 unidades = 32A (4), 25A (5) e 16A (4)</t>
  </si>
  <si>
    <t>8.18</t>
  </si>
  <si>
    <t>37.13.660</t>
  </si>
  <si>
    <t>Disjuntor termomagnético, tripolar 220/380 V, corrente de 60 A até 100 A</t>
  </si>
  <si>
    <t>&gt;&gt; Geral = 01 unidade = 100A</t>
  </si>
  <si>
    <t>8.19</t>
  </si>
  <si>
    <t>40.07.010</t>
  </si>
  <si>
    <t>Caixa em PVC de 4´ x 2´</t>
  </si>
  <si>
    <t xml:space="preserve">&gt;&gt; 37 unidades </t>
  </si>
  <si>
    <t>8.20</t>
  </si>
  <si>
    <t>40.07.040</t>
  </si>
  <si>
    <t>Caixa em PVC octogonal de 4´ x 4´</t>
  </si>
  <si>
    <t xml:space="preserve">&gt;&gt; Para luminárias internas = 18 unidades </t>
  </si>
  <si>
    <t>8.21</t>
  </si>
  <si>
    <t>40.04.470</t>
  </si>
  <si>
    <t>Conjunto 2 tomadas 2P+T de 10 A, completo</t>
  </si>
  <si>
    <t>cj</t>
  </si>
  <si>
    <t xml:space="preserve">&gt;&gt; 17 unidades </t>
  </si>
  <si>
    <t>8.22</t>
  </si>
  <si>
    <t>40.04.460</t>
  </si>
  <si>
    <t>Tomada 2P+T de 20 A - 250 V, completa</t>
  </si>
  <si>
    <t xml:space="preserve">&gt;&gt; 8 unidades </t>
  </si>
  <si>
    <t>8.23</t>
  </si>
  <si>
    <t>40.04.096</t>
  </si>
  <si>
    <t>Tomada RJ 45 para rede de dados, com placa</t>
  </si>
  <si>
    <t xml:space="preserve">&gt;&gt; 5 unidades </t>
  </si>
  <si>
    <t>8.24</t>
  </si>
  <si>
    <t>40.04.090</t>
  </si>
  <si>
    <t>Tomada RJ 11 para telefone, sem placa</t>
  </si>
  <si>
    <t>8.25</t>
  </si>
  <si>
    <t>40.20.120</t>
  </si>
  <si>
    <t>Placa de 4´ x 2´ (tomada telefone)</t>
  </si>
  <si>
    <t>8.26</t>
  </si>
  <si>
    <t>40.05.020</t>
  </si>
  <si>
    <t>Interruptor com 1 tecla simples e placa</t>
  </si>
  <si>
    <t xml:space="preserve">&gt;&gt; 01 unidade = Escritório </t>
  </si>
  <si>
    <t>8.27</t>
  </si>
  <si>
    <t>40.05.040</t>
  </si>
  <si>
    <t>Interruptor com 2 teclas simples e placa</t>
  </si>
  <si>
    <t xml:space="preserve">&gt;&gt; 01 unidade = Área de carga e descarga </t>
  </si>
  <si>
    <t>8.28</t>
  </si>
  <si>
    <t>40.05.060</t>
  </si>
  <si>
    <t>Interruptor com 3 teclas simples e placa</t>
  </si>
  <si>
    <t xml:space="preserve">&gt;&gt; 02 unidades = Depósitos </t>
  </si>
  <si>
    <t>8.29</t>
  </si>
  <si>
    <t>41.14.090</t>
  </si>
  <si>
    <t xml:space="preserve">Luminária retangular de sobrepor tipo calha fechada, com difusor translúcido,
para 2 lâmpadas LED tubulares de 18W </t>
  </si>
  <si>
    <t xml:space="preserve">&gt;&gt; 18 unidades = iluminação interna </t>
  </si>
  <si>
    <t>8.30</t>
  </si>
  <si>
    <t>41.02.551</t>
  </si>
  <si>
    <t>Lâmpada LED tubular T8 com base G13, de 1850 até 2000 Im ‐ 18 a 20 W</t>
  </si>
  <si>
    <t xml:space="preserve">&gt;&gt; 36 unidades = iluminação interna </t>
  </si>
  <si>
    <t>8.31</t>
  </si>
  <si>
    <t>41.12.210</t>
  </si>
  <si>
    <t>Projetor LED modular, fluxo luminoso de 26294 lm, eficiência mínima de 125
l/W ‐ 150 W/200 W</t>
  </si>
  <si>
    <t xml:space="preserve">&gt;&gt; 03 unidades - iluminação externa </t>
  </si>
  <si>
    <t>8.32</t>
  </si>
  <si>
    <t>40.11.010</t>
  </si>
  <si>
    <t>Relé fotoelétrico 50/60 Hz, 110/220 V, 1200 VA, completo</t>
  </si>
  <si>
    <t xml:space="preserve">&gt;&gt; 01 unidade - iluminação externa </t>
  </si>
  <si>
    <t xml:space="preserve">SPDA - SISTEMA DE PROTEÇÃO CONTRA DESCARGAS ATMOSFÉRICAS </t>
  </si>
  <si>
    <t>9.1</t>
  </si>
  <si>
    <t>01.17.111</t>
  </si>
  <si>
    <t>Projeto executivo de instalações elétricas em formato A1 (SPDA) + ART</t>
  </si>
  <si>
    <t xml:space="preserve">&gt;&gt; Elaboração de projeto executivo de SPDA + ART </t>
  </si>
  <si>
    <t>9.2</t>
  </si>
  <si>
    <t>&gt;&gt; Escavação = 80,00m x 0,30m x 0,30m = 7,20m³</t>
  </si>
  <si>
    <t>9.3</t>
  </si>
  <si>
    <t>&gt;&gt; Reaterro = 80,00m x 0,30m x 0,30m = 7,20m³</t>
  </si>
  <si>
    <t>9.4</t>
  </si>
  <si>
    <t>42.01.086</t>
  </si>
  <si>
    <t>Captor tipo terminal aéreo, h= 300 mm em alumínio</t>
  </si>
  <si>
    <t xml:space="preserve">&gt;&gt; 12 unidades </t>
  </si>
  <si>
    <t>9.5</t>
  </si>
  <si>
    <t>42.05.310</t>
  </si>
  <si>
    <t>Caixa de inspeção do terra cilíndrica em PVC rígido, diâmetro de 300 mm ‐ h=
250 mm</t>
  </si>
  <si>
    <t>9.6</t>
  </si>
  <si>
    <t>42.05.300</t>
  </si>
  <si>
    <t>Tampa para caixa de inspeção cilíndrica, aço galvanizado</t>
  </si>
  <si>
    <t>9.7</t>
  </si>
  <si>
    <t>42.05.210</t>
  </si>
  <si>
    <t>Haste de aterramento de 5/8´ x 3 m</t>
  </si>
  <si>
    <t>9.8</t>
  </si>
  <si>
    <t>42.05.160</t>
  </si>
  <si>
    <t>Conector olhal cabo/haste de 5/8´</t>
  </si>
  <si>
    <t>9.9</t>
  </si>
  <si>
    <t>42.05.440</t>
  </si>
  <si>
    <t>Barra condutora chata em alumínio de 7/8´ x 1/8´, inclusive acessórios de
fixação</t>
  </si>
  <si>
    <t xml:space="preserve">&gt;&gt; 130,00m </t>
  </si>
  <si>
    <t>9.10</t>
  </si>
  <si>
    <t>39.04.080</t>
  </si>
  <si>
    <t>Cabo de cobre nu, têmpera mole, classe 2, de 50 mm²</t>
  </si>
  <si>
    <t xml:space="preserve">&gt;&gt; 80,00m </t>
  </si>
  <si>
    <t>9.11</t>
  </si>
  <si>
    <t>42.05.120</t>
  </si>
  <si>
    <t>Conector de emenda em latão para cabo de até 50 mm² com 4 parafusos</t>
  </si>
  <si>
    <t>9.12</t>
  </si>
  <si>
    <t>42.05.100</t>
  </si>
  <si>
    <t>Caixa de inspeção suspensa</t>
  </si>
  <si>
    <t xml:space="preserve">&gt;&gt; 2,00 unidades </t>
  </si>
  <si>
    <t>9.13</t>
  </si>
  <si>
    <t>42.05.520</t>
  </si>
  <si>
    <t>Suporte para fixação de fita de alumínio 7/8´ x 1/8´, com base plana</t>
  </si>
  <si>
    <t xml:space="preserve">&gt;&gt; 17,00 unidades </t>
  </si>
  <si>
    <t>9.14</t>
  </si>
  <si>
    <t>42.05.380</t>
  </si>
  <si>
    <t>Caixa de equalização, de embutir, em aço com barramento, de 200 x 200 mm
e tampa</t>
  </si>
  <si>
    <t xml:space="preserve">&gt;&gt; 1,00 unidades </t>
  </si>
  <si>
    <t>9.15</t>
  </si>
  <si>
    <t>42.05.290</t>
  </si>
  <si>
    <t>Suporte para fixação de terminal aéreo e/ou de cabo de cobre nu, com base
plana</t>
  </si>
  <si>
    <t xml:space="preserve">&gt;&gt; 12,00 unidades </t>
  </si>
  <si>
    <t>HIDROSSANITÁRIO</t>
  </si>
  <si>
    <t>10.1</t>
  </si>
  <si>
    <t>48.02.401</t>
  </si>
  <si>
    <t>Reservatório em polietileno com tampa de rosca - capacidade de 500 litros</t>
  </si>
  <si>
    <t xml:space="preserve">&gt;&gt; Conforme projeto = 01 unidade </t>
  </si>
  <si>
    <t>10.2</t>
  </si>
  <si>
    <t>46.01.030</t>
  </si>
  <si>
    <t>Tubo de PVC rígido soldável marrom, DN= 32 mm, (1´), inclusive conexões</t>
  </si>
  <si>
    <t>&gt;&gt; Conforme projeto = 5,15m interno + 32,00m (hidrômetro até o reservatório)                                            &gt;&gt; Total = 37,15m + 30% (declividade) = 49,00m</t>
  </si>
  <si>
    <t>10.3</t>
  </si>
  <si>
    <t>46.01.020</t>
  </si>
  <si>
    <t>Tubo de PVC rígido soldável marrom, DN= 25 mm, (3/4´), inclusive conexões</t>
  </si>
  <si>
    <t>&gt;&gt; Conforme projeto = 4,80m + 30% (declividade) = 7,00m</t>
  </si>
  <si>
    <t>10.4</t>
  </si>
  <si>
    <t>46.02.070</t>
  </si>
  <si>
    <t>Tubo de PVC rígido branco PxB com virola e anel de borracha, linha esgoto série normal, DN= 100 mm, inclusive conexões</t>
  </si>
  <si>
    <t>&gt;&gt; Conforme projeto = 21,75m + 30% (declividade) = 29,00m</t>
  </si>
  <si>
    <t>10.5</t>
  </si>
  <si>
    <t>46.02.050</t>
  </si>
  <si>
    <t>Tubo de PVC rígido branco PxB com virola e anel de borracha, linha esgoto série normal, DN= 50 mm, inclusive conexões</t>
  </si>
  <si>
    <t>&gt;&gt; Conforme projeto = 23,49m + 30% (declividade) = 31,00m</t>
  </si>
  <si>
    <t>10.6</t>
  </si>
  <si>
    <t>49.03.020</t>
  </si>
  <si>
    <t>Caixa de gordura em alvenaria, 600 x 600 x 600 mm</t>
  </si>
  <si>
    <t>10.7</t>
  </si>
  <si>
    <t>49.01.030</t>
  </si>
  <si>
    <t>Ralo escamoteável - Caixa sifonada de PVC rígido de 150 x 150 x 50 mm, com grelha</t>
  </si>
  <si>
    <t xml:space="preserve">&gt;&gt; Conforme projeto = 08 unidades </t>
  </si>
  <si>
    <t>10.8</t>
  </si>
  <si>
    <t>44.03.470</t>
  </si>
  <si>
    <t>Torneira de parede para pia com bica móvel e arejador, em latão fundido cromado</t>
  </si>
  <si>
    <t>&gt;&gt; Conforme projeto = 02 unidades (Torneira alta)</t>
  </si>
  <si>
    <t>10.9</t>
  </si>
  <si>
    <t>44.03.400</t>
  </si>
  <si>
    <t>Torneira curta com rosca para uso geral, em latão fundido cromado, DN= 3/4´</t>
  </si>
  <si>
    <t>&gt;&gt; Conforme projeto = 01 unidade (Torneira baixa)</t>
  </si>
  <si>
    <t>10.10</t>
  </si>
  <si>
    <t>47.02.040</t>
  </si>
  <si>
    <t>Registro de gaveta em latão fundido cromado com canopla, DN= 1 1/4´ - linha especial</t>
  </si>
  <si>
    <t xml:space="preserve">SERVIÇOS FINAIS </t>
  </si>
  <si>
    <t>11.1</t>
  </si>
  <si>
    <t>46.12.220</t>
  </si>
  <si>
    <t>Meio tubo de concreto, DN= 400mm</t>
  </si>
  <si>
    <t xml:space="preserve">&gt;&gt;Captação e drenagem das águas pluviais (paralelo a lateral do galpão) = 9,00m </t>
  </si>
  <si>
    <t>11.2</t>
  </si>
  <si>
    <t>Caixa em alvenaria, 600 x 600 x 600 mm</t>
  </si>
  <si>
    <t xml:space="preserve">&gt;&gt; Caixa de inspeção (águas pluviais) = 01 unidade </t>
  </si>
  <si>
    <t>11.3</t>
  </si>
  <si>
    <t>&gt;&gt; Escavação para instalação do tubo + meio tubo = 0,50m x 0,50m x 12,30m = 3,08m³ + 0,50m x 0,50m x 9,00m = 2,25m³                                                                                                                           &gt;&gt; Total = 3,08m³ + 2,25m³  = 5,33m³</t>
  </si>
  <si>
    <t>11.4</t>
  </si>
  <si>
    <t>08.05.180</t>
  </si>
  <si>
    <t>Manta geotêxtil com resistência à tração longitudinal de 10kN/m e transversal
de 9kN/m</t>
  </si>
  <si>
    <t>&gt;&gt; Envolver a brita e o tubo = 2,00m x 12,30m = 24,60m²</t>
  </si>
  <si>
    <t>11.5</t>
  </si>
  <si>
    <t>Lastro de pedra britada</t>
  </si>
  <si>
    <t>&gt;&gt; Lastro para o tubo + meio tubo = 0,50m x 0,40m x 12,30m = 2,46m³ + 0,50m x 0,20m x 9,00m = 0,90m³                                                                                                                                                           &gt;&gt; Total = 2,46m³ + 0,90m³ = 3,36m³</t>
  </si>
  <si>
    <t>11.6</t>
  </si>
  <si>
    <t>46.13.101</t>
  </si>
  <si>
    <t>Tubo em polietileno de alta densidade corrugado, DN/DI= 300 mm</t>
  </si>
  <si>
    <t>&gt;&gt; Tubo para drenagem após a caixa de inspeção = 12,30m</t>
  </si>
  <si>
    <t>11.7</t>
  </si>
  <si>
    <t>&gt;&gt; Reaterro do tubo = 0,50m x 0,15m x 12,30m = 0,92m</t>
  </si>
  <si>
    <t>11.8</t>
  </si>
  <si>
    <t>55.01.020</t>
  </si>
  <si>
    <t>Limpeza final da obra</t>
  </si>
  <si>
    <t>&gt;&gt; Área da obra = 212,50m²</t>
  </si>
  <si>
    <t>SEM BDI</t>
  </si>
  <si>
    <t>COM BDI</t>
  </si>
  <si>
    <t>TOTAL</t>
  </si>
  <si>
    <t>PILAR DO SUL, 19 DE AGOSTO DE 2022</t>
  </si>
  <si>
    <t>CRONOGRAMA FÍSICO-FINANCEIRO</t>
  </si>
  <si>
    <r>
      <rPr>
        <b/>
        <sz val="12"/>
        <rFont val="Arial"/>
        <family val="2"/>
        <charset val="1"/>
      </rPr>
      <t xml:space="preserve">PROCESSO: </t>
    </r>
    <r>
      <rPr>
        <sz val="12"/>
        <rFont val="Arial"/>
        <family val="2"/>
        <charset val="1"/>
      </rPr>
      <t>CONSTRUÇÃO DE GALPÃO DA MERENDA ESCOLAR - SECRETARIA DE EDUCAÇÃO</t>
    </r>
  </si>
  <si>
    <r>
      <rPr>
        <b/>
        <sz val="12"/>
        <color rgb="FF000000"/>
        <rFont val="Arial"/>
        <family val="2"/>
        <charset val="1"/>
      </rPr>
      <t xml:space="preserve">LOCAL: </t>
    </r>
    <r>
      <rPr>
        <sz val="12"/>
        <color rgb="FF000000"/>
        <rFont val="Arial"/>
        <family val="2"/>
        <charset val="1"/>
      </rPr>
      <t xml:space="preserve">AVENIDA ANTÔNIO CARVALHO - BAIRRO: CAMPO GRANDE - PILAR DO SUL/SP </t>
    </r>
  </si>
  <si>
    <r>
      <rPr>
        <b/>
        <sz val="12"/>
        <color rgb="FF000000"/>
        <rFont val="Arial"/>
        <family val="2"/>
        <charset val="1"/>
      </rPr>
      <t xml:space="preserve">PROPRIETÁRIO: </t>
    </r>
    <r>
      <rPr>
        <sz val="12"/>
        <color rgb="FF000000"/>
        <rFont val="Arial"/>
        <family val="2"/>
        <charset val="1"/>
      </rPr>
      <t>PREFEITURA MUNICIPAL DE PILAR DO SUL/SP</t>
    </r>
  </si>
  <si>
    <t>PRAZO DA OBRA: 210 DIAS</t>
  </si>
  <si>
    <t>ITEM</t>
  </si>
  <si>
    <t>DESCRIMINAÇÃO</t>
  </si>
  <si>
    <t>ETAPA</t>
  </si>
  <si>
    <t>30 DIAS</t>
  </si>
  <si>
    <t>60 DIAS</t>
  </si>
  <si>
    <t>90 DIAS</t>
  </si>
  <si>
    <t>120 DIAS</t>
  </si>
  <si>
    <t xml:space="preserve">150 DIAS </t>
  </si>
  <si>
    <t xml:space="preserve">180 DIAS </t>
  </si>
  <si>
    <t xml:space="preserve">210 DIAS </t>
  </si>
  <si>
    <t>%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</si>
  <si>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</si>
  <si>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RESUMO DO ORÇAMENTO</t>
  </si>
  <si>
    <t>TOTAL (R$)</t>
  </si>
  <si>
    <t>TOTAL (%)</t>
  </si>
  <si>
    <t>ACUMULADO (R$)</t>
  </si>
  <si>
    <t>ACUMULADO (%)</t>
  </si>
  <si>
    <r>
      <rPr>
        <b/>
        <sz val="13"/>
        <color rgb="FF000000"/>
        <rFont val="Arial"/>
        <family val="2"/>
        <charset val="1"/>
      </rPr>
      <t>OBS.: 1</t>
    </r>
    <r>
      <rPr>
        <sz val="13"/>
        <color rgb="FF000000"/>
        <rFont val="Arial"/>
        <family val="2"/>
        <charset val="1"/>
      </rPr>
      <t xml:space="preserve"> - OS PRAZOS DAS ETAPAS SERÃO CONSIDERADOS A PARTIR DA DATA DA ASSINATURA DA ORDEM DE SERVIÇO INICIAL EMITIDA  PELA PREFEITURA.</t>
    </r>
  </si>
  <si>
    <t>PILAR DO SUL-SP, 19 DE AGOSTO DE 2022</t>
  </si>
  <si>
    <t xml:space="preserve">PREÇOS DE MERCADO - PORTÃO </t>
  </si>
  <si>
    <t>ORÇAMENTO 1</t>
  </si>
  <si>
    <t>ORÇAMENTO 2</t>
  </si>
  <si>
    <t>ORÇAMENTO 3</t>
  </si>
  <si>
    <t xml:space="preserve">Média </t>
  </si>
  <si>
    <t>EXECUÇÃO DA VIGA/TRILHO</t>
  </si>
  <si>
    <t xml:space="preserve">ITEM </t>
  </si>
  <si>
    <t xml:space="preserve">SERVIÇO </t>
  </si>
  <si>
    <t xml:space="preserve">UNIDADE </t>
  </si>
  <si>
    <t>MEMÓRIA</t>
  </si>
  <si>
    <t xml:space="preserve">QUANTIDADE </t>
  </si>
  <si>
    <t xml:space="preserve">PREÇO UNITÁRIO </t>
  </si>
  <si>
    <t xml:space="preserve">TOTAL </t>
  </si>
  <si>
    <r>
      <rPr>
        <sz val="11"/>
        <color rgb="FF000000"/>
        <rFont val="Calibri"/>
        <family val="2"/>
        <charset val="1"/>
      </rPr>
      <t>m</t>
    </r>
    <r>
      <rPr>
        <i/>
        <sz val="11"/>
        <color rgb="FF000000"/>
        <rFont val="Calibri"/>
        <family val="2"/>
        <charset val="1"/>
      </rPr>
      <t>³</t>
    </r>
  </si>
  <si>
    <t>0,30m x 0,33m x 10m = 0,99m³</t>
  </si>
  <si>
    <t>Broca em concreto armado diâmetro de 20 cm ‐ completa</t>
  </si>
  <si>
    <t>4 BROCAS DE 2,5m = 10m</t>
  </si>
  <si>
    <t>Lastro de pedra britada - 3,00cm</t>
  </si>
  <si>
    <t>0,30m x 0,03m x 10m = 0,09m³</t>
  </si>
  <si>
    <t>0,33m x 10m x 2 = 6,60m²</t>
  </si>
  <si>
    <t>4 barras x 10m x 0,617kg/m = 24,68kg</t>
  </si>
  <si>
    <t>10m/0,15m = 67 estribos x 1,02m = 68,34m x 0,154kg/m =10,52kg</t>
  </si>
  <si>
    <t>0,30m x 0,30m x 10m = 0,90m³</t>
  </si>
  <si>
    <t xml:space="preserve">PREÇO FINAL </t>
  </si>
  <si>
    <t>SEM BDI DE 25,92%</t>
  </si>
  <si>
    <t>PREÇOS DE MERCADO - POSTE</t>
  </si>
  <si>
    <t>SEM BDI DE 29,79 %</t>
  </si>
</sst>
</file>

<file path=xl/styles.xml><?xml version="1.0" encoding="utf-8"?>
<styleSheet xmlns="http://schemas.openxmlformats.org/spreadsheetml/2006/main">
  <numFmts count="4">
    <numFmt numFmtId="164" formatCode="_(&quot;R$&quot;* #,##0.00_);_(&quot;R$&quot;* \(#,##0.00\);_(&quot;R$&quot;* \-??_);_(@_)"/>
    <numFmt numFmtId="165" formatCode="_(* #,##0.00_);_(* \(#,##0.00\);_(* \-??_);_(@_)"/>
    <numFmt numFmtId="166" formatCode="&quot;R$ &quot;#,##0.00"/>
    <numFmt numFmtId="167" formatCode="00\-00\-00"/>
  </numFmts>
  <fonts count="45"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008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MS Sans Serif"/>
      <family val="2"/>
      <charset val="1"/>
    </font>
    <font>
      <sz val="11"/>
      <color rgb="FF000000"/>
      <name val="Arial1"/>
      <charset val="1"/>
    </font>
    <font>
      <sz val="10"/>
      <name val="MS Sans Serif"/>
      <family val="2"/>
      <charset val="1"/>
    </font>
    <font>
      <sz val="10"/>
      <color rgb="FF000000"/>
      <name val="Arial"/>
      <family val="2"/>
      <charset val="1"/>
    </font>
    <font>
      <b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8"/>
      <color rgb="FF003366"/>
      <name val="Cambria"/>
      <family val="2"/>
      <charset val="1"/>
    </font>
    <font>
      <b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4"/>
      <color rgb="FF000000"/>
      <name val="Arial"/>
      <family val="2"/>
      <charset val="1"/>
    </font>
    <font>
      <b/>
      <sz val="14"/>
      <color rgb="FF000000"/>
      <name val="Arial"/>
      <family val="2"/>
      <charset val="1"/>
    </font>
    <font>
      <sz val="14"/>
      <name val="Arial"/>
      <family val="2"/>
      <charset val="1"/>
    </font>
    <font>
      <sz val="14"/>
      <color rgb="FF000000"/>
      <name val="Symbol"/>
      <family val="1"/>
      <charset val="2"/>
    </font>
    <font>
      <sz val="12.6"/>
      <color rgb="FF000000"/>
      <name val="Arial"/>
      <family val="2"/>
      <charset val="1"/>
    </font>
    <font>
      <sz val="11.2"/>
      <color rgb="FF000000"/>
      <name val="Arial"/>
      <family val="2"/>
      <charset val="1"/>
    </font>
    <font>
      <b/>
      <sz val="14"/>
      <color rgb="FFFF0000"/>
      <name val="Arial"/>
      <family val="2"/>
      <charset val="1"/>
    </font>
    <font>
      <sz val="14"/>
      <color rgb="FF000000"/>
      <name val="Calibri"/>
      <family val="2"/>
      <charset val="1"/>
    </font>
    <font>
      <sz val="14"/>
      <name val="Calibri"/>
      <family val="2"/>
      <charset val="1"/>
    </font>
    <font>
      <sz val="12"/>
      <name val="Calibri"/>
      <family val="2"/>
      <charset val="1"/>
    </font>
    <font>
      <b/>
      <sz val="13"/>
      <name val="Arial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3"/>
      <color rgb="FF000000"/>
      <name val="Arial"/>
      <family val="2"/>
      <charset val="1"/>
    </font>
    <font>
      <b/>
      <sz val="13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3"/>
      <name val="Arial"/>
      <family val="2"/>
      <charset val="1"/>
    </font>
    <font>
      <b/>
      <sz val="12"/>
      <color rgb="FF000000"/>
      <name val="Calibri"/>
      <family val="2"/>
      <charset val="1"/>
    </font>
    <font>
      <i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C6D9F1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D9D9D9"/>
      </patternFill>
    </fill>
    <fill>
      <patternFill patternType="solid">
        <fgColor rgb="FF99CCFF"/>
        <bgColor rgb="FF8EB4E3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BFBFBF"/>
      </patternFill>
    </fill>
    <fill>
      <patternFill patternType="solid">
        <fgColor rgb="FF969696"/>
        <bgColor rgb="FFA6A6A6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A6A6A6"/>
        <bgColor rgb="FF969696"/>
      </patternFill>
    </fill>
    <fill>
      <patternFill patternType="solid">
        <fgColor rgb="FFD9D9D9"/>
        <bgColor rgb="FFC6D9F1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C0C0C0"/>
      </patternFill>
    </fill>
    <fill>
      <patternFill patternType="solid">
        <fgColor rgb="FFC6D9F1"/>
        <bgColor rgb="FFCCCCFF"/>
      </patternFill>
    </fill>
    <fill>
      <patternFill patternType="solid">
        <fgColor rgb="FF8EB4E3"/>
        <bgColor rgb="FF99CCFF"/>
      </patternFill>
    </fill>
  </fills>
  <borders count="4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3">
    <xf numFmtId="0" fontId="0" fillId="0" borderId="0"/>
    <xf numFmtId="9" fontId="44" fillId="0" borderId="0" applyBorder="0" applyProtection="0"/>
    <xf numFmtId="0" fontId="44" fillId="2" borderId="0" applyBorder="0" applyProtection="0"/>
    <xf numFmtId="0" fontId="44" fillId="3" borderId="0" applyBorder="0" applyProtection="0"/>
    <xf numFmtId="0" fontId="44" fillId="4" borderId="0" applyBorder="0" applyProtection="0"/>
    <xf numFmtId="0" fontId="44" fillId="5" borderId="0" applyBorder="0" applyProtection="0"/>
    <xf numFmtId="0" fontId="44" fillId="6" borderId="0" applyBorder="0" applyProtection="0"/>
    <xf numFmtId="0" fontId="44" fillId="7" borderId="0" applyBorder="0" applyProtection="0"/>
    <xf numFmtId="0" fontId="44" fillId="2" borderId="0" applyBorder="0" applyProtection="0"/>
    <xf numFmtId="0" fontId="44" fillId="3" borderId="0" applyBorder="0" applyProtection="0"/>
    <xf numFmtId="0" fontId="44" fillId="4" borderId="0" applyBorder="0" applyProtection="0"/>
    <xf numFmtId="0" fontId="44" fillId="5" borderId="0" applyBorder="0" applyProtection="0"/>
    <xf numFmtId="0" fontId="44" fillId="6" borderId="0" applyBorder="0" applyProtection="0"/>
    <xf numFmtId="0" fontId="44" fillId="7" borderId="0" applyBorder="0" applyProtection="0"/>
    <xf numFmtId="0" fontId="44" fillId="8" borderId="0" applyBorder="0" applyProtection="0"/>
    <xf numFmtId="0" fontId="44" fillId="9" borderId="0" applyBorder="0" applyProtection="0"/>
    <xf numFmtId="0" fontId="44" fillId="10" borderId="0" applyBorder="0" applyProtection="0"/>
    <xf numFmtId="0" fontId="44" fillId="5" borderId="0" applyBorder="0" applyProtection="0"/>
    <xf numFmtId="0" fontId="44" fillId="8" borderId="0" applyBorder="0" applyProtection="0"/>
    <xf numFmtId="0" fontId="44" fillId="11" borderId="0" applyBorder="0" applyProtection="0"/>
    <xf numFmtId="0" fontId="44" fillId="8" borderId="0" applyBorder="0" applyProtection="0"/>
    <xf numFmtId="0" fontId="44" fillId="9" borderId="0" applyBorder="0" applyProtection="0"/>
    <xf numFmtId="0" fontId="44" fillId="10" borderId="0" applyBorder="0" applyProtection="0"/>
    <xf numFmtId="0" fontId="44" fillId="5" borderId="0" applyBorder="0" applyProtection="0"/>
    <xf numFmtId="0" fontId="44" fillId="8" borderId="0" applyBorder="0" applyProtection="0"/>
    <xf numFmtId="0" fontId="44" fillId="11" borderId="0" applyBorder="0" applyProtection="0"/>
    <xf numFmtId="0" fontId="1" fillId="12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13" borderId="0" applyBorder="0" applyProtection="0"/>
    <xf numFmtId="0" fontId="1" fillId="14" borderId="0" applyBorder="0" applyProtection="0"/>
    <xf numFmtId="0" fontId="1" fillId="15" borderId="0" applyBorder="0" applyProtection="0"/>
    <xf numFmtId="0" fontId="1" fillId="12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13" borderId="0" applyBorder="0" applyProtection="0"/>
    <xf numFmtId="0" fontId="1" fillId="14" borderId="0" applyBorder="0" applyProtection="0"/>
    <xf numFmtId="0" fontId="1" fillId="15" borderId="0" applyBorder="0" applyProtection="0"/>
    <xf numFmtId="0" fontId="1" fillId="16" borderId="0" applyBorder="0" applyProtection="0"/>
    <xf numFmtId="0" fontId="1" fillId="17" borderId="0" applyBorder="0" applyProtection="0"/>
    <xf numFmtId="0" fontId="1" fillId="18" borderId="0" applyBorder="0" applyProtection="0"/>
    <xf numFmtId="0" fontId="1" fillId="13" borderId="0" applyBorder="0" applyProtection="0"/>
    <xf numFmtId="0" fontId="1" fillId="14" borderId="0" applyBorder="0" applyProtection="0"/>
    <xf numFmtId="0" fontId="1" fillId="19" borderId="0" applyBorder="0" applyProtection="0"/>
    <xf numFmtId="0" fontId="2" fillId="3" borderId="0" applyBorder="0" applyProtection="0"/>
    <xf numFmtId="0" fontId="3" fillId="4" borderId="0" applyBorder="0" applyProtection="0"/>
    <xf numFmtId="0" fontId="4" fillId="20" borderId="1" applyProtection="0"/>
    <xf numFmtId="0" fontId="5" fillId="21" borderId="2" applyProtection="0"/>
    <xf numFmtId="0" fontId="4" fillId="20" borderId="1" applyProtection="0"/>
    <xf numFmtId="0" fontId="5" fillId="21" borderId="2" applyProtection="0"/>
    <xf numFmtId="0" fontId="6" fillId="0" borderId="3" applyProtection="0"/>
    <xf numFmtId="0" fontId="7" fillId="7" borderId="1" applyProtection="0"/>
    <xf numFmtId="0" fontId="8" fillId="0" borderId="0" applyBorder="0" applyProtection="0"/>
    <xf numFmtId="0" fontId="3" fillId="4" borderId="0" applyBorder="0" applyProtection="0"/>
    <xf numFmtId="0" fontId="9" fillId="0" borderId="4" applyProtection="0"/>
    <xf numFmtId="0" fontId="10" fillId="0" borderId="5" applyProtection="0"/>
    <xf numFmtId="0" fontId="11" fillId="0" borderId="6" applyProtection="0"/>
    <xf numFmtId="0" fontId="11" fillId="0" borderId="0" applyBorder="0" applyProtection="0"/>
    <xf numFmtId="0" fontId="2" fillId="3" borderId="0" applyBorder="0" applyProtection="0"/>
    <xf numFmtId="0" fontId="7" fillId="7" borderId="1" applyProtection="0"/>
    <xf numFmtId="0" fontId="6" fillId="0" borderId="3" applyProtection="0"/>
    <xf numFmtId="164" fontId="44" fillId="0" borderId="0" applyBorder="0" applyProtection="0"/>
    <xf numFmtId="0" fontId="12" fillId="22" borderId="0" applyBorder="0" applyProtection="0"/>
    <xf numFmtId="0" fontId="12" fillId="22" borderId="0" applyBorder="0" applyProtection="0"/>
    <xf numFmtId="0" fontId="13" fillId="0" borderId="0"/>
    <xf numFmtId="0" fontId="14" fillId="0" borderId="0"/>
    <xf numFmtId="0" fontId="15" fillId="0" borderId="0"/>
    <xf numFmtId="0" fontId="13" fillId="0" borderId="0"/>
    <xf numFmtId="0" fontId="16" fillId="0" borderId="0"/>
    <xf numFmtId="0" fontId="17" fillId="0" borderId="0"/>
    <xf numFmtId="0" fontId="44" fillId="23" borderId="7" applyProtection="0"/>
    <xf numFmtId="0" fontId="44" fillId="23" borderId="7" applyProtection="0"/>
    <xf numFmtId="0" fontId="18" fillId="20" borderId="8" applyProtection="0"/>
    <xf numFmtId="9" fontId="44" fillId="0" borderId="0" applyBorder="0" applyProtection="0"/>
    <xf numFmtId="0" fontId="18" fillId="20" borderId="8" applyProtection="0"/>
    <xf numFmtId="0" fontId="44" fillId="0" borderId="0"/>
    <xf numFmtId="0" fontId="19" fillId="0" borderId="0" applyBorder="0" applyProtection="0"/>
    <xf numFmtId="0" fontId="8" fillId="0" borderId="0" applyBorder="0" applyProtection="0"/>
    <xf numFmtId="0" fontId="20" fillId="0" borderId="0" applyBorder="0" applyProtection="0"/>
    <xf numFmtId="0" fontId="21" fillId="0" borderId="9" applyProtection="0"/>
    <xf numFmtId="0" fontId="9" fillId="0" borderId="4" applyProtection="0"/>
    <xf numFmtId="0" fontId="10" fillId="0" borderId="5" applyProtection="0"/>
    <xf numFmtId="0" fontId="11" fillId="0" borderId="6" applyProtection="0"/>
    <xf numFmtId="0" fontId="11" fillId="0" borderId="0" applyBorder="0" applyProtection="0"/>
    <xf numFmtId="0" fontId="20" fillId="0" borderId="0" applyBorder="0" applyProtection="0"/>
    <xf numFmtId="165" fontId="44" fillId="0" borderId="0" applyBorder="0" applyProtection="0"/>
    <xf numFmtId="0" fontId="19" fillId="0" borderId="0" applyBorder="0" applyProtection="0"/>
    <xf numFmtId="0" fontId="1" fillId="16" borderId="0" applyBorder="0" applyProtection="0"/>
    <xf numFmtId="0" fontId="1" fillId="17" borderId="0" applyBorder="0" applyProtection="0"/>
    <xf numFmtId="0" fontId="1" fillId="18" borderId="0" applyBorder="0" applyProtection="0"/>
    <xf numFmtId="0" fontId="1" fillId="13" borderId="0" applyBorder="0" applyProtection="0"/>
    <xf numFmtId="0" fontId="1" fillId="14" borderId="0" applyBorder="0" applyProtection="0"/>
    <xf numFmtId="0" fontId="1" fillId="19" borderId="0" applyBorder="0" applyProtection="0"/>
  </cellStyleXfs>
  <cellXfs count="170">
    <xf numFmtId="0" fontId="0" fillId="0" borderId="0" xfId="0"/>
    <xf numFmtId="0" fontId="22" fillId="0" borderId="0" xfId="0" applyFont="1"/>
    <xf numFmtId="0" fontId="22" fillId="0" borderId="0" xfId="0" applyFont="1" applyAlignment="1">
      <alignment horizontal="left"/>
    </xf>
    <xf numFmtId="0" fontId="23" fillId="0" borderId="0" xfId="0" applyFont="1"/>
    <xf numFmtId="0" fontId="23" fillId="0" borderId="0" xfId="0" applyFont="1" applyAlignment="1">
      <alignment horizontal="left"/>
    </xf>
    <xf numFmtId="0" fontId="23" fillId="0" borderId="0" xfId="0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24" fillId="0" borderId="10" xfId="0" applyFont="1" applyBorder="1" applyAlignment="1">
      <alignment vertical="center"/>
    </xf>
    <xf numFmtId="0" fontId="24" fillId="0" borderId="11" xfId="0" applyFont="1" applyBorder="1" applyAlignment="1">
      <alignment vertical="center"/>
    </xf>
    <xf numFmtId="0" fontId="24" fillId="0" borderId="13" xfId="0" applyFont="1" applyBorder="1" applyAlignment="1">
      <alignment vertical="center"/>
    </xf>
    <xf numFmtId="0" fontId="24" fillId="0" borderId="14" xfId="0" applyFont="1" applyBorder="1" applyAlignment="1">
      <alignment vertical="center"/>
    </xf>
    <xf numFmtId="0" fontId="23" fillId="0" borderId="12" xfId="0" applyFont="1" applyBorder="1" applyAlignment="1">
      <alignment horizontal="left" vertical="center"/>
    </xf>
    <xf numFmtId="0" fontId="24" fillId="0" borderId="15" xfId="0" applyFont="1" applyBorder="1" applyAlignment="1">
      <alignment vertical="center"/>
    </xf>
    <xf numFmtId="0" fontId="25" fillId="0" borderId="16" xfId="0" applyFont="1" applyBorder="1" applyAlignment="1">
      <alignment horizontal="left" vertical="top" wrapText="1"/>
    </xf>
    <xf numFmtId="0" fontId="24" fillId="24" borderId="18" xfId="0" applyFont="1" applyFill="1" applyBorder="1" applyAlignment="1">
      <alignment vertical="center" wrapText="1"/>
    </xf>
    <xf numFmtId="0" fontId="24" fillId="0" borderId="19" xfId="0" applyFont="1" applyBorder="1" applyAlignment="1">
      <alignment wrapText="1"/>
    </xf>
    <xf numFmtId="0" fontId="24" fillId="24" borderId="12" xfId="0" applyFont="1" applyFill="1" applyBorder="1" applyAlignment="1">
      <alignment horizontal="center" vertical="center" wrapText="1"/>
    </xf>
    <xf numFmtId="0" fontId="24" fillId="25" borderId="12" xfId="0" applyFont="1" applyFill="1" applyBorder="1" applyAlignment="1">
      <alignment horizontal="center" vertical="center" wrapText="1"/>
    </xf>
    <xf numFmtId="0" fontId="23" fillId="25" borderId="12" xfId="0" applyFont="1" applyFill="1" applyBorder="1" applyAlignment="1">
      <alignment horizontal="center" vertical="center" wrapText="1"/>
    </xf>
    <xf numFmtId="0" fontId="24" fillId="25" borderId="12" xfId="0" applyFont="1" applyFill="1" applyBorder="1" applyAlignment="1">
      <alignment horizontal="left" vertical="center" wrapText="1"/>
    </xf>
    <xf numFmtId="0" fontId="24" fillId="25" borderId="12" xfId="0" applyFont="1" applyFill="1" applyBorder="1" applyAlignment="1">
      <alignment vertical="center" wrapText="1"/>
    </xf>
    <xf numFmtId="166" fontId="24" fillId="25" borderId="12" xfId="0" applyNumberFormat="1" applyFont="1" applyFill="1" applyBorder="1" applyAlignment="1">
      <alignment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center" vertical="center" wrapText="1"/>
    </xf>
    <xf numFmtId="2" fontId="23" fillId="0" borderId="12" xfId="0" applyNumberFormat="1" applyFont="1" applyBorder="1" applyAlignment="1">
      <alignment horizontal="center" vertical="center" wrapText="1"/>
    </xf>
    <xf numFmtId="166" fontId="23" fillId="26" borderId="12" xfId="0" applyNumberFormat="1" applyFont="1" applyFill="1" applyBorder="1" applyAlignment="1">
      <alignment horizontal="center" vertical="center" wrapText="1"/>
    </xf>
    <xf numFmtId="166" fontId="23" fillId="0" borderId="12" xfId="0" applyNumberFormat="1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2" fontId="23" fillId="0" borderId="12" xfId="0" applyNumberFormat="1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 wrapText="1"/>
    </xf>
    <xf numFmtId="2" fontId="23" fillId="0" borderId="0" xfId="0" applyNumberFormat="1" applyFont="1" applyBorder="1" applyAlignment="1">
      <alignment horizontal="center" vertical="center" wrapText="1"/>
    </xf>
    <xf numFmtId="166" fontId="23" fillId="0" borderId="0" xfId="0" applyNumberFormat="1" applyFont="1" applyBorder="1" applyAlignment="1">
      <alignment horizontal="center" vertical="center" wrapText="1"/>
    </xf>
    <xf numFmtId="0" fontId="24" fillId="27" borderId="21" xfId="0" applyFont="1" applyFill="1" applyBorder="1" applyAlignment="1">
      <alignment horizontal="center" vertical="center" wrapText="1"/>
    </xf>
    <xf numFmtId="166" fontId="24" fillId="27" borderId="21" xfId="0" applyNumberFormat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vertical="center"/>
    </xf>
    <xf numFmtId="0" fontId="22" fillId="0" borderId="0" xfId="0" applyFont="1" applyBorder="1"/>
    <xf numFmtId="0" fontId="25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vertical="top" wrapText="1"/>
    </xf>
    <xf numFmtId="4" fontId="23" fillId="0" borderId="12" xfId="0" applyNumberFormat="1" applyFont="1" applyBorder="1" applyAlignment="1">
      <alignment horizontal="center" vertical="center" wrapText="1"/>
    </xf>
    <xf numFmtId="1" fontId="23" fillId="0" borderId="12" xfId="0" applyNumberFormat="1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/>
    </xf>
    <xf numFmtId="0" fontId="24" fillId="0" borderId="12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top" wrapText="1"/>
    </xf>
    <xf numFmtId="0" fontId="24" fillId="27" borderId="20" xfId="0" applyFont="1" applyFill="1" applyBorder="1" applyAlignment="1">
      <alignment horizontal="center" vertical="center" wrapText="1"/>
    </xf>
    <xf numFmtId="166" fontId="24" fillId="27" borderId="20" xfId="0" applyNumberFormat="1" applyFont="1" applyFill="1" applyBorder="1" applyAlignment="1">
      <alignment horizontal="center" vertical="center" wrapText="1"/>
    </xf>
    <xf numFmtId="0" fontId="23" fillId="0" borderId="12" xfId="0" applyFont="1" applyBorder="1" applyAlignment="1">
      <alignment vertical="center" wrapText="1"/>
    </xf>
    <xf numFmtId="0" fontId="23" fillId="0" borderId="0" xfId="0" applyFont="1" applyAlignment="1">
      <alignment horizontal="left" vertical="center" wrapText="1"/>
    </xf>
    <xf numFmtId="0" fontId="23" fillId="0" borderId="12" xfId="0" applyFont="1" applyBorder="1" applyAlignment="1">
      <alignment horizontal="left" vertical="top" wrapText="1"/>
    </xf>
    <xf numFmtId="167" fontId="23" fillId="0" borderId="12" xfId="69" applyNumberFormat="1" applyFont="1" applyBorder="1" applyAlignment="1">
      <alignment horizontal="center" vertical="center" wrapText="1"/>
    </xf>
    <xf numFmtId="0" fontId="23" fillId="0" borderId="12" xfId="69" applyFont="1" applyBorder="1" applyAlignment="1">
      <alignment horizontal="center" wrapText="1"/>
    </xf>
    <xf numFmtId="166" fontId="23" fillId="0" borderId="12" xfId="0" applyNumberFormat="1" applyFont="1" applyBorder="1" applyAlignment="1">
      <alignment horizontal="center" vertical="center" wrapText="1"/>
    </xf>
    <xf numFmtId="0" fontId="24" fillId="27" borderId="12" xfId="0" applyFont="1" applyFill="1" applyBorder="1" applyAlignment="1">
      <alignment horizontal="center" vertical="center" wrapText="1"/>
    </xf>
    <xf numFmtId="166" fontId="24" fillId="27" borderId="12" xfId="0" applyNumberFormat="1" applyFont="1" applyFill="1" applyBorder="1" applyAlignment="1">
      <alignment horizontal="center" vertical="center" wrapText="1"/>
    </xf>
    <xf numFmtId="0" fontId="23" fillId="0" borderId="0" xfId="0" applyFont="1" applyBorder="1"/>
    <xf numFmtId="0" fontId="24" fillId="0" borderId="0" xfId="0" applyFont="1" applyBorder="1" applyAlignment="1">
      <alignment horizontal="center" vertical="center" wrapText="1"/>
    </xf>
    <xf numFmtId="166" fontId="24" fillId="0" borderId="0" xfId="0" applyNumberFormat="1" applyFont="1" applyBorder="1" applyAlignment="1">
      <alignment horizontal="center" vertical="center" wrapText="1"/>
    </xf>
    <xf numFmtId="0" fontId="24" fillId="24" borderId="12" xfId="0" applyFont="1" applyFill="1" applyBorder="1" applyAlignment="1">
      <alignment horizontal="center" wrapText="1"/>
    </xf>
    <xf numFmtId="166" fontId="24" fillId="24" borderId="12" xfId="0" applyNumberFormat="1" applyFont="1" applyFill="1" applyBorder="1" applyAlignment="1">
      <alignment horizontal="center" wrapText="1"/>
    </xf>
    <xf numFmtId="166" fontId="24" fillId="24" borderId="12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166" fontId="23" fillId="0" borderId="0" xfId="0" applyNumberFormat="1" applyFont="1" applyAlignment="1">
      <alignment horizontal="center" vertical="center" wrapText="1"/>
    </xf>
    <xf numFmtId="166" fontId="23" fillId="0" borderId="0" xfId="0" applyNumberFormat="1" applyFont="1"/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left" wrapText="1"/>
    </xf>
    <xf numFmtId="166" fontId="23" fillId="0" borderId="0" xfId="0" applyNumberFormat="1" applyFont="1" applyAlignment="1">
      <alignment horizontal="center" wrapText="1"/>
    </xf>
    <xf numFmtId="0" fontId="23" fillId="0" borderId="0" xfId="0" applyFont="1" applyAlignment="1">
      <alignment wrapText="1"/>
    </xf>
    <xf numFmtId="2" fontId="25" fillId="0" borderId="0" xfId="0" applyNumberFormat="1" applyFont="1" applyBorder="1" applyAlignment="1"/>
    <xf numFmtId="0" fontId="30" fillId="0" borderId="0" xfId="0" applyFont="1" applyAlignment="1">
      <alignment wrapText="1"/>
    </xf>
    <xf numFmtId="0" fontId="30" fillId="0" borderId="0" xfId="0" applyFont="1" applyAlignment="1">
      <alignment horizontal="left" wrapText="1"/>
    </xf>
    <xf numFmtId="0" fontId="30" fillId="0" borderId="0" xfId="0" applyFont="1"/>
    <xf numFmtId="0" fontId="22" fillId="0" borderId="0" xfId="0" applyFont="1" applyAlignment="1">
      <alignment wrapText="1"/>
    </xf>
    <xf numFmtId="0" fontId="22" fillId="0" borderId="0" xfId="0" applyFont="1" applyAlignment="1">
      <alignment horizontal="left" wrapText="1"/>
    </xf>
    <xf numFmtId="0" fontId="0" fillId="0" borderId="23" xfId="0" applyBorder="1"/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3" fillId="0" borderId="0" xfId="0" applyFont="1" applyAlignment="1">
      <alignment horizontal="center"/>
    </xf>
    <xf numFmtId="0" fontId="38" fillId="0" borderId="0" xfId="0" applyFont="1"/>
    <xf numFmtId="0" fontId="39" fillId="25" borderId="25" xfId="0" applyFont="1" applyFill="1" applyBorder="1" applyAlignment="1">
      <alignment horizontal="center"/>
    </xf>
    <xf numFmtId="0" fontId="39" fillId="25" borderId="26" xfId="0" applyFont="1" applyFill="1" applyBorder="1" applyAlignment="1">
      <alignment horizontal="center"/>
    </xf>
    <xf numFmtId="0" fontId="39" fillId="25" borderId="26" xfId="0" applyFont="1" applyFill="1" applyBorder="1" applyAlignment="1">
      <alignment horizontal="center" vertical="center"/>
    </xf>
    <xf numFmtId="0" fontId="39" fillId="25" borderId="27" xfId="0" applyFont="1" applyFill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40" fillId="0" borderId="29" xfId="0" applyFont="1" applyBorder="1"/>
    <xf numFmtId="166" fontId="39" fillId="0" borderId="29" xfId="0" applyNumberFormat="1" applyFont="1" applyBorder="1" applyAlignment="1">
      <alignment horizontal="center" vertical="center"/>
    </xf>
    <xf numFmtId="0" fontId="39" fillId="0" borderId="30" xfId="0" applyFont="1" applyBorder="1" applyAlignment="1">
      <alignment horizontal="center" vertical="center"/>
    </xf>
    <xf numFmtId="0" fontId="38" fillId="0" borderId="31" xfId="0" applyFont="1" applyBorder="1"/>
    <xf numFmtId="10" fontId="38" fillId="0" borderId="31" xfId="1" applyNumberFormat="1" applyFont="1" applyBorder="1" applyAlignment="1" applyProtection="1">
      <alignment horizontal="center" vertical="center"/>
    </xf>
    <xf numFmtId="166" fontId="38" fillId="0" borderId="29" xfId="1" applyNumberFormat="1" applyFont="1" applyBorder="1" applyAlignment="1" applyProtection="1">
      <alignment horizontal="center" vertical="center"/>
    </xf>
    <xf numFmtId="166" fontId="38" fillId="0" borderId="32" xfId="1" applyNumberFormat="1" applyFont="1" applyBorder="1" applyAlignment="1" applyProtection="1">
      <alignment horizontal="center" vertical="center"/>
    </xf>
    <xf numFmtId="10" fontId="38" fillId="0" borderId="33" xfId="1" applyNumberFormat="1" applyFont="1" applyBorder="1" applyAlignment="1" applyProtection="1">
      <alignment horizontal="center" vertical="center"/>
    </xf>
    <xf numFmtId="10" fontId="38" fillId="0" borderId="34" xfId="1" applyNumberFormat="1" applyFont="1" applyBorder="1" applyAlignment="1" applyProtection="1">
      <alignment horizontal="center" vertical="center"/>
    </xf>
    <xf numFmtId="0" fontId="40" fillId="0" borderId="29" xfId="0" applyFont="1" applyBorder="1" applyAlignment="1">
      <alignment vertical="center" wrapText="1"/>
    </xf>
    <xf numFmtId="166" fontId="39" fillId="0" borderId="29" xfId="1" applyNumberFormat="1" applyFont="1" applyBorder="1" applyAlignment="1" applyProtection="1">
      <alignment horizontal="center" vertical="center"/>
    </xf>
    <xf numFmtId="166" fontId="38" fillId="0" borderId="29" xfId="0" applyNumberFormat="1" applyFont="1" applyBorder="1" applyAlignment="1">
      <alignment horizontal="center" vertical="center"/>
    </xf>
    <xf numFmtId="166" fontId="39" fillId="0" borderId="29" xfId="0" applyNumberFormat="1" applyFont="1" applyBorder="1" applyAlignment="1">
      <alignment horizontal="center" vertical="center"/>
    </xf>
    <xf numFmtId="166" fontId="39" fillId="0" borderId="32" xfId="0" applyNumberFormat="1" applyFont="1" applyBorder="1" applyAlignment="1">
      <alignment horizontal="center" vertical="center"/>
    </xf>
    <xf numFmtId="10" fontId="38" fillId="0" borderId="31" xfId="0" applyNumberFormat="1" applyFont="1" applyBorder="1" applyAlignment="1">
      <alignment horizontal="center" vertical="center"/>
    </xf>
    <xf numFmtId="10" fontId="38" fillId="0" borderId="34" xfId="0" applyNumberFormat="1" applyFont="1" applyBorder="1" applyAlignment="1">
      <alignment horizontal="center" vertical="center"/>
    </xf>
    <xf numFmtId="0" fontId="39" fillId="0" borderId="0" xfId="0" applyFont="1" applyBorder="1" applyAlignment="1">
      <alignment horizontal="center"/>
    </xf>
    <xf numFmtId="0" fontId="38" fillId="0" borderId="0" xfId="0" applyFont="1" applyBorder="1"/>
    <xf numFmtId="0" fontId="39" fillId="25" borderId="35" xfId="0" applyFont="1" applyFill="1" applyBorder="1" applyAlignment="1">
      <alignment horizontal="center" vertical="center"/>
    </xf>
    <xf numFmtId="166" fontId="39" fillId="25" borderId="36" xfId="0" applyNumberFormat="1" applyFont="1" applyFill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8" fillId="0" borderId="0" xfId="0" applyFont="1" applyBorder="1"/>
    <xf numFmtId="0" fontId="39" fillId="0" borderId="0" xfId="0" applyFont="1" applyBorder="1" applyAlignment="1">
      <alignment horizontal="center" vertical="center"/>
    </xf>
    <xf numFmtId="166" fontId="39" fillId="0" borderId="0" xfId="0" applyNumberFormat="1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0" fillId="0" borderId="0" xfId="0" applyBorder="1"/>
    <xf numFmtId="166" fontId="39" fillId="25" borderId="29" xfId="0" applyNumberFormat="1" applyFont="1" applyFill="1" applyBorder="1" applyAlignment="1">
      <alignment horizontal="center" vertical="center"/>
    </xf>
    <xf numFmtId="166" fontId="39" fillId="25" borderId="32" xfId="0" applyNumberFormat="1" applyFont="1" applyFill="1" applyBorder="1" applyAlignment="1">
      <alignment horizontal="center" vertical="center"/>
    </xf>
    <xf numFmtId="10" fontId="38" fillId="0" borderId="12" xfId="1" applyNumberFormat="1" applyFont="1" applyBorder="1" applyAlignment="1" applyProtection="1">
      <alignment horizontal="center" vertical="center"/>
    </xf>
    <xf numFmtId="10" fontId="38" fillId="0" borderId="38" xfId="1" applyNumberFormat="1" applyFont="1" applyBorder="1" applyAlignment="1" applyProtection="1">
      <alignment horizontal="center" vertical="center"/>
    </xf>
    <xf numFmtId="0" fontId="0" fillId="0" borderId="0" xfId="0" applyBorder="1"/>
    <xf numFmtId="166" fontId="39" fillId="25" borderId="12" xfId="0" applyNumberFormat="1" applyFont="1" applyFill="1" applyBorder="1" applyAlignment="1">
      <alignment horizontal="center" vertical="center"/>
    </xf>
    <xf numFmtId="166" fontId="39" fillId="25" borderId="17" xfId="0" applyNumberFormat="1" applyFont="1" applyFill="1" applyBorder="1" applyAlignment="1">
      <alignment horizontal="center" vertical="center"/>
    </xf>
    <xf numFmtId="166" fontId="39" fillId="25" borderId="38" xfId="0" applyNumberFormat="1" applyFont="1" applyFill="1" applyBorder="1" applyAlignment="1">
      <alignment horizontal="center" vertical="center"/>
    </xf>
    <xf numFmtId="0" fontId="39" fillId="0" borderId="0" xfId="0" applyFont="1" applyBorder="1" applyAlignment="1">
      <alignment horizontal="left"/>
    </xf>
    <xf numFmtId="0" fontId="38" fillId="0" borderId="0" xfId="0" applyFont="1" applyBorder="1" applyAlignment="1">
      <alignment horizontal="center"/>
    </xf>
    <xf numFmtId="10" fontId="38" fillId="0" borderId="0" xfId="1" applyNumberFormat="1" applyFont="1" applyBorder="1" applyAlignment="1" applyProtection="1">
      <alignment horizontal="center" vertical="center"/>
    </xf>
    <xf numFmtId="0" fontId="41" fillId="0" borderId="0" xfId="0" applyFont="1" applyBorder="1"/>
    <xf numFmtId="0" fontId="41" fillId="0" borderId="0" xfId="0" applyFont="1"/>
    <xf numFmtId="0" fontId="21" fillId="0" borderId="0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horizontal="center"/>
    </xf>
    <xf numFmtId="0" fontId="21" fillId="0" borderId="0" xfId="0" applyFon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21" fillId="28" borderId="39" xfId="0" applyFont="1" applyFill="1" applyBorder="1" applyAlignment="1">
      <alignment horizontal="center"/>
    </xf>
    <xf numFmtId="0" fontId="0" fillId="0" borderId="1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2" fontId="0" fillId="0" borderId="0" xfId="0" applyNumberFormat="1" applyBorder="1" applyAlignment="1">
      <alignment horizontal="center" vertical="center"/>
    </xf>
    <xf numFmtId="0" fontId="30" fillId="0" borderId="0" xfId="0" applyFont="1" applyBorder="1" applyAlignment="1">
      <alignment horizontal="center" wrapText="1"/>
    </xf>
    <xf numFmtId="2" fontId="31" fillId="0" borderId="0" xfId="0" applyNumberFormat="1" applyFont="1" applyBorder="1" applyAlignment="1">
      <alignment horizontal="center" wrapText="1"/>
    </xf>
    <xf numFmtId="2" fontId="32" fillId="0" borderId="0" xfId="0" applyNumberFormat="1" applyFont="1" applyBorder="1" applyAlignment="1">
      <alignment horizontal="center" wrapText="1"/>
    </xf>
    <xf numFmtId="0" fontId="22" fillId="0" borderId="0" xfId="0" applyFont="1" applyBorder="1" applyAlignment="1">
      <alignment horizontal="center"/>
    </xf>
    <xf numFmtId="0" fontId="23" fillId="0" borderId="12" xfId="0" applyFont="1" applyBorder="1" applyAlignment="1">
      <alignment horizontal="left" vertical="center"/>
    </xf>
    <xf numFmtId="0" fontId="24" fillId="24" borderId="17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center"/>
    </xf>
    <xf numFmtId="0" fontId="24" fillId="24" borderId="12" xfId="0" applyFont="1" applyFill="1" applyBorder="1" applyAlignment="1">
      <alignment horizontal="center"/>
    </xf>
    <xf numFmtId="0" fontId="23" fillId="0" borderId="12" xfId="0" applyFont="1" applyBorder="1" applyAlignment="1">
      <alignment horizontal="left"/>
    </xf>
    <xf numFmtId="0" fontId="41" fillId="0" borderId="0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39" fillId="0" borderId="37" xfId="0" applyFont="1" applyBorder="1" applyAlignment="1">
      <alignment horizontal="center"/>
    </xf>
    <xf numFmtId="0" fontId="39" fillId="0" borderId="30" xfId="0" applyFont="1" applyBorder="1" applyAlignment="1">
      <alignment horizontal="center"/>
    </xf>
    <xf numFmtId="0" fontId="39" fillId="0" borderId="0" xfId="66" applyFont="1" applyBorder="1" applyAlignment="1">
      <alignment horizontal="left" vertical="center" wrapText="1"/>
    </xf>
    <xf numFmtId="0" fontId="33" fillId="25" borderId="22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left" vertical="center"/>
    </xf>
    <xf numFmtId="0" fontId="36" fillId="26" borderId="0" xfId="0" applyFont="1" applyFill="1" applyBorder="1" applyAlignment="1">
      <alignment horizontal="left" vertical="center" wrapText="1"/>
    </xf>
    <xf numFmtId="0" fontId="39" fillId="25" borderId="24" xfId="0" applyFont="1" applyFill="1" applyBorder="1" applyAlignment="1">
      <alignment horizontal="center" vertical="center"/>
    </xf>
    <xf numFmtId="166" fontId="21" fillId="17" borderId="12" xfId="0" applyNumberFormat="1" applyFont="1" applyFill="1" applyBorder="1" applyAlignment="1">
      <alignment horizontal="center" vertical="center"/>
    </xf>
    <xf numFmtId="0" fontId="21" fillId="28" borderId="12" xfId="0" applyFont="1" applyFill="1" applyBorder="1" applyAlignment="1">
      <alignment horizontal="center"/>
    </xf>
    <xf numFmtId="166" fontId="0" fillId="0" borderId="12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left" vertical="center" wrapText="1"/>
    </xf>
    <xf numFmtId="2" fontId="0" fillId="0" borderId="12" xfId="0" applyNumberFormat="1" applyBorder="1" applyAlignment="1">
      <alignment horizontal="center" vertical="center"/>
    </xf>
    <xf numFmtId="0" fontId="42" fillId="29" borderId="12" xfId="0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/>
    </xf>
    <xf numFmtId="0" fontId="21" fillId="28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1" fillId="0" borderId="12" xfId="0" applyFont="1" applyBorder="1" applyAlignment="1">
      <alignment horizontal="center" vertical="center"/>
    </xf>
    <xf numFmtId="166" fontId="30" fillId="0" borderId="0" xfId="0" applyNumberFormat="1" applyFont="1" applyAlignment="1">
      <alignment wrapText="1"/>
    </xf>
  </cellXfs>
  <cellStyles count="93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Ênfase1 2" xfId="8"/>
    <cellStyle name="20% - Ênfase2 2" xfId="9"/>
    <cellStyle name="20% - Ênfase3 2" xfId="10"/>
    <cellStyle name="20% - Ênfase4 2" xfId="11"/>
    <cellStyle name="20% - Ênfase5 2" xfId="12"/>
    <cellStyle name="20% - Ênfase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Ênfase1 2" xfId="20"/>
    <cellStyle name="40% - Ênfase2 2" xfId="21"/>
    <cellStyle name="40% - Ênfase3 2" xfId="22"/>
    <cellStyle name="40% - Ênfase4 2" xfId="23"/>
    <cellStyle name="40% - Ênfase5 2" xfId="24"/>
    <cellStyle name="40% - Ênfase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Ênfase1 2" xfId="32"/>
    <cellStyle name="60% - Ênfase2 2" xfId="33"/>
    <cellStyle name="60% - Ênfase3 2" xfId="34"/>
    <cellStyle name="60% - Ênfase4 2" xfId="35"/>
    <cellStyle name="60% - Ênfase5 2" xfId="36"/>
    <cellStyle name="60% - Ênfase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Bad 1" xfId="44"/>
    <cellStyle name="Bom 2" xfId="45"/>
    <cellStyle name="Calculation" xfId="46"/>
    <cellStyle name="Cálculo 2" xfId="48"/>
    <cellStyle name="Célula de Verificação 2" xfId="49"/>
    <cellStyle name="Célula Vinculada 2" xfId="50"/>
    <cellStyle name="Check Cell" xfId="47"/>
    <cellStyle name="Ênfase1 2" xfId="87"/>
    <cellStyle name="Ênfase2 2" xfId="88"/>
    <cellStyle name="Ênfase3 2" xfId="89"/>
    <cellStyle name="Ênfase4 2" xfId="90"/>
    <cellStyle name="Ênfase5 2" xfId="91"/>
    <cellStyle name="Ênfase6 2" xfId="92"/>
    <cellStyle name="Entrada 2" xfId="51"/>
    <cellStyle name="Explanatory Text" xfId="52"/>
    <cellStyle name="Good 2" xfId="53"/>
    <cellStyle name="Heading 1 3" xfId="54"/>
    <cellStyle name="Heading 2 4" xfId="55"/>
    <cellStyle name="Heading 3" xfId="56"/>
    <cellStyle name="Heading 4" xfId="57"/>
    <cellStyle name="Incorreto 2" xfId="58"/>
    <cellStyle name="Input" xfId="59"/>
    <cellStyle name="Linked Cell" xfId="60"/>
    <cellStyle name="Moeda 2" xfId="61"/>
    <cellStyle name="Neutra 2" xfId="62"/>
    <cellStyle name="Neutral 5" xfId="63"/>
    <cellStyle name="Normal" xfId="0" builtinId="0"/>
    <cellStyle name="Normal 2" xfId="64"/>
    <cellStyle name="Normal 2 2" xfId="65"/>
    <cellStyle name="Normal 27" xfId="66"/>
    <cellStyle name="Normal 3" xfId="67"/>
    <cellStyle name="Normal 3 2" xfId="68"/>
    <cellStyle name="Normal_Plan1" xfId="69"/>
    <cellStyle name="Nota 2" xfId="70"/>
    <cellStyle name="Note 6" xfId="71"/>
    <cellStyle name="Output" xfId="72"/>
    <cellStyle name="Porcentagem" xfId="1" builtinId="5"/>
    <cellStyle name="Porcentagem 2" xfId="73"/>
    <cellStyle name="Saída 2" xfId="74"/>
    <cellStyle name="Separador de milhares 142" xfId="75"/>
    <cellStyle name="Texto de Aviso 2" xfId="76"/>
    <cellStyle name="Texto Explicativo 2" xfId="77"/>
    <cellStyle name="Title" xfId="78"/>
    <cellStyle name="Título 1 2" xfId="80"/>
    <cellStyle name="Título 2 2" xfId="81"/>
    <cellStyle name="Título 3 2" xfId="82"/>
    <cellStyle name="Título 4 2" xfId="83"/>
    <cellStyle name="Título 5" xfId="84"/>
    <cellStyle name="Total 2" xfId="79"/>
    <cellStyle name="Vírgula 2" xfId="85"/>
    <cellStyle name="Warning Text" xfId="86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D9D9D9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EB4E3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6D9F1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BFBFBF"/>
      <rgbColor rgb="FFFFCC00"/>
      <rgbColor rgb="FFFF9900"/>
      <rgbColor rgb="FFFF6600"/>
      <rgbColor rgb="FFA6A6A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574920</xdr:colOff>
      <xdr:row>0</xdr:row>
      <xdr:rowOff>78480</xdr:rowOff>
    </xdr:from>
    <xdr:to>
      <xdr:col>8</xdr:col>
      <xdr:colOff>337320</xdr:colOff>
      <xdr:row>2</xdr:row>
      <xdr:rowOff>392400</xdr:rowOff>
    </xdr:to>
    <xdr:pic>
      <xdr:nvPicPr>
        <xdr:cNvPr id="2" name="Imagem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3396600" y="78480"/>
          <a:ext cx="13169160" cy="11520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690480</xdr:colOff>
      <xdr:row>195</xdr:row>
      <xdr:rowOff>214200</xdr:rowOff>
    </xdr:from>
    <xdr:to>
      <xdr:col>3</xdr:col>
      <xdr:colOff>4839480</xdr:colOff>
      <xdr:row>199</xdr:row>
      <xdr:rowOff>137520</xdr:rowOff>
    </xdr:to>
    <xdr:sp macro="" textlink="">
      <xdr:nvSpPr>
        <xdr:cNvPr id="3" name="CustomShape 1"/>
        <xdr:cNvSpPr/>
      </xdr:nvSpPr>
      <xdr:spPr>
        <a:xfrm>
          <a:off x="2413800" y="104770440"/>
          <a:ext cx="5247360" cy="83772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Arial"/>
            </a:rPr>
            <a:t>EDUARDO OLIVEIRA DOS SANTOS JUNIOR</a:t>
          </a:r>
          <a:endParaRPr lang="pt-BR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Arial"/>
            </a:rPr>
            <a:t>        SECRETÁRIO DE OBRAS, INFRAESTRUTURA E URBANISMO</a:t>
          </a: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3</xdr:col>
      <xdr:colOff>5357880</xdr:colOff>
      <xdr:row>195</xdr:row>
      <xdr:rowOff>190440</xdr:rowOff>
    </xdr:from>
    <xdr:to>
      <xdr:col>6</xdr:col>
      <xdr:colOff>595080</xdr:colOff>
      <xdr:row>199</xdr:row>
      <xdr:rowOff>344880</xdr:rowOff>
    </xdr:to>
    <xdr:sp macro="" textlink="">
      <xdr:nvSpPr>
        <xdr:cNvPr id="4" name="CustomShape 1"/>
        <xdr:cNvSpPr/>
      </xdr:nvSpPr>
      <xdr:spPr>
        <a:xfrm>
          <a:off x="8179560" y="104746680"/>
          <a:ext cx="4652280" cy="106884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Arial"/>
            </a:rPr>
            <a:t>JEFERSON ROBERTO FERREIRA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Arial"/>
            </a:rPr>
            <a:t>TÉCNICO EM EDIFICAÇÕES</a:t>
          </a:r>
          <a:endParaRPr lang="pt-BR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6</xdr:col>
      <xdr:colOff>1214280</xdr:colOff>
      <xdr:row>195</xdr:row>
      <xdr:rowOff>166680</xdr:rowOff>
    </xdr:from>
    <xdr:to>
      <xdr:col>10</xdr:col>
      <xdr:colOff>97560</xdr:colOff>
      <xdr:row>198</xdr:row>
      <xdr:rowOff>23040</xdr:rowOff>
    </xdr:to>
    <xdr:sp macro="" textlink="">
      <xdr:nvSpPr>
        <xdr:cNvPr id="5" name="CustomShape 1"/>
        <xdr:cNvSpPr/>
      </xdr:nvSpPr>
      <xdr:spPr>
        <a:xfrm>
          <a:off x="13451040" y="104722920"/>
          <a:ext cx="5716800" cy="5421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Arial"/>
            </a:rPr>
            <a:t>NEIVITON PEREIRA DA SILVA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Arial"/>
            </a:rPr>
            <a:t>TÉCNICO EM EDIFICAÇÕES</a:t>
          </a:r>
          <a:endParaRPr lang="pt-BR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3138480</xdr:colOff>
      <xdr:row>0</xdr:row>
      <xdr:rowOff>154800</xdr:rowOff>
    </xdr:from>
    <xdr:to>
      <xdr:col>7</xdr:col>
      <xdr:colOff>1666440</xdr:colOff>
      <xdr:row>1</xdr:row>
      <xdr:rowOff>996840</xdr:rowOff>
    </xdr:to>
    <xdr:pic>
      <xdr:nvPicPr>
        <xdr:cNvPr id="4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3750480" y="154800"/>
          <a:ext cx="13022280" cy="10324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367560</xdr:colOff>
      <xdr:row>47</xdr:row>
      <xdr:rowOff>113400</xdr:rowOff>
    </xdr:from>
    <xdr:to>
      <xdr:col>3</xdr:col>
      <xdr:colOff>111240</xdr:colOff>
      <xdr:row>50</xdr:row>
      <xdr:rowOff>132120</xdr:rowOff>
    </xdr:to>
    <xdr:sp macro="" textlink="">
      <xdr:nvSpPr>
        <xdr:cNvPr id="5" name="CustomShape 1"/>
        <xdr:cNvSpPr/>
      </xdr:nvSpPr>
      <xdr:spPr>
        <a:xfrm>
          <a:off x="979560" y="11143080"/>
          <a:ext cx="6820200" cy="59040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Arial"/>
            </a:rPr>
            <a:t>EDUARDO OLIVEIRA DOS SANTOS JUNIOR</a:t>
          </a:r>
          <a:endParaRPr lang="pt-BR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Arial"/>
            </a:rPr>
            <a:t>                     SECRETÁRIO DE OBRAS, INFRAESTRUTURA E URBANISMO</a:t>
          </a: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3</xdr:col>
      <xdr:colOff>564120</xdr:colOff>
      <xdr:row>47</xdr:row>
      <xdr:rowOff>101880</xdr:rowOff>
    </xdr:from>
    <xdr:to>
      <xdr:col>5</xdr:col>
      <xdr:colOff>1066680</xdr:colOff>
      <xdr:row>53</xdr:row>
      <xdr:rowOff>18360</xdr:rowOff>
    </xdr:to>
    <xdr:sp macro="" textlink="">
      <xdr:nvSpPr>
        <xdr:cNvPr id="6" name="CustomShape 1"/>
        <xdr:cNvSpPr/>
      </xdr:nvSpPr>
      <xdr:spPr>
        <a:xfrm>
          <a:off x="8252640" y="11131560"/>
          <a:ext cx="4181040" cy="105948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Arial"/>
            </a:rPr>
            <a:t>JEFERSON ROBERTO FERREIRA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Arial"/>
            </a:rPr>
            <a:t>TÉCNICO EM EDIFICAÇÕES</a:t>
          </a:r>
          <a:endParaRPr lang="pt-BR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5</xdr:col>
      <xdr:colOff>1371600</xdr:colOff>
      <xdr:row>47</xdr:row>
      <xdr:rowOff>57240</xdr:rowOff>
    </xdr:from>
    <xdr:to>
      <xdr:col>8</xdr:col>
      <xdr:colOff>1762200</xdr:colOff>
      <xdr:row>50</xdr:row>
      <xdr:rowOff>73080</xdr:rowOff>
    </xdr:to>
    <xdr:sp macro="" textlink="">
      <xdr:nvSpPr>
        <xdr:cNvPr id="7" name="CustomShape 1"/>
        <xdr:cNvSpPr/>
      </xdr:nvSpPr>
      <xdr:spPr>
        <a:xfrm>
          <a:off x="12738600" y="11086920"/>
          <a:ext cx="6055560" cy="58752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Arial"/>
            </a:rPr>
            <a:t>NEIVITON PEREIRA DA SILVA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Arial"/>
            </a:rPr>
            <a:t>TÉCNICO EM EDIFICAÇÕES</a:t>
          </a:r>
          <a:endParaRPr lang="pt-BR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206"/>
  <sheetViews>
    <sheetView tabSelected="1" zoomScale="80" zoomScaleNormal="80" zoomScalePageLayoutView="75" workbookViewId="0">
      <selection activeCell="J202" sqref="J202"/>
    </sheetView>
  </sheetViews>
  <sheetFormatPr defaultColWidth="9.140625" defaultRowHeight="15.75"/>
  <cols>
    <col min="1" max="1" width="8.85546875" style="1" customWidth="1"/>
    <col min="2" max="3" width="15.5703125" style="1" customWidth="1"/>
    <col min="4" max="4" width="103.5703125" style="2" customWidth="1"/>
    <col min="5" max="5" width="12.5703125" style="1" customWidth="1"/>
    <col min="6" max="6" width="17.28515625" style="1" customWidth="1"/>
    <col min="7" max="7" width="26.140625" style="1" customWidth="1"/>
    <col min="8" max="8" width="30.42578125" style="1" customWidth="1"/>
    <col min="9" max="9" width="20.42578125" style="1" customWidth="1"/>
    <col min="10" max="10" width="19.85546875" style="1" customWidth="1"/>
    <col min="11" max="11" width="117.85546875" style="1" customWidth="1"/>
    <col min="12" max="1021" width="9.140625" style="1"/>
    <col min="1022" max="1024" width="11.5703125" customWidth="1"/>
  </cols>
  <sheetData>
    <row r="1" spans="1:11" ht="18">
      <c r="A1" s="3"/>
      <c r="B1" s="3"/>
      <c r="C1" s="3"/>
      <c r="D1" s="4"/>
      <c r="E1" s="3"/>
      <c r="F1" s="3"/>
      <c r="G1" s="3"/>
      <c r="H1" s="3"/>
      <c r="I1" s="3"/>
      <c r="J1" s="3"/>
      <c r="K1" s="3"/>
    </row>
    <row r="2" spans="1:11" ht="48" customHeight="1">
      <c r="A2" s="3"/>
      <c r="B2" s="3"/>
      <c r="C2" s="3"/>
      <c r="D2" s="145"/>
      <c r="E2" s="145"/>
      <c r="F2" s="145"/>
      <c r="G2" s="145"/>
      <c r="H2" s="145"/>
      <c r="I2" s="145"/>
      <c r="J2" s="145"/>
      <c r="K2" s="3"/>
    </row>
    <row r="3" spans="1:11" ht="53.25" customHeight="1">
      <c r="A3" s="3"/>
      <c r="B3" s="3"/>
      <c r="C3" s="3"/>
      <c r="D3" s="6"/>
      <c r="E3" s="5"/>
      <c r="F3" s="5"/>
      <c r="G3" s="5"/>
      <c r="H3" s="5"/>
      <c r="I3" s="5"/>
      <c r="J3" s="5"/>
      <c r="K3" s="3"/>
    </row>
    <row r="4" spans="1:11" ht="18">
      <c r="A4" s="7" t="s">
        <v>0</v>
      </c>
      <c r="B4" s="8"/>
      <c r="C4" s="8"/>
      <c r="D4" s="8"/>
      <c r="E4" s="8"/>
      <c r="F4" s="8"/>
      <c r="G4" s="8"/>
      <c r="H4" s="146" t="s">
        <v>1</v>
      </c>
      <c r="I4" s="146"/>
      <c r="J4" s="146"/>
    </row>
    <row r="5" spans="1:11" ht="18">
      <c r="A5" s="9"/>
      <c r="B5" s="10"/>
      <c r="C5" s="10"/>
      <c r="D5" s="10"/>
      <c r="E5" s="10"/>
      <c r="F5" s="10"/>
      <c r="G5" s="10"/>
      <c r="H5" s="147" t="s">
        <v>2</v>
      </c>
      <c r="I5" s="147"/>
      <c r="J5" s="147"/>
    </row>
    <row r="6" spans="1:11" ht="18">
      <c r="A6" s="7" t="s">
        <v>3</v>
      </c>
      <c r="B6" s="8"/>
      <c r="C6" s="8"/>
      <c r="D6" s="8"/>
      <c r="E6" s="8"/>
      <c r="F6" s="8"/>
      <c r="G6" s="8"/>
      <c r="H6" s="140" t="s">
        <v>4</v>
      </c>
      <c r="I6" s="140"/>
      <c r="J6" s="140"/>
    </row>
    <row r="7" spans="1:11" ht="18">
      <c r="A7" s="9"/>
      <c r="B7" s="10"/>
      <c r="C7" s="10"/>
      <c r="D7" s="10"/>
      <c r="E7" s="10"/>
      <c r="F7" s="10"/>
      <c r="G7" s="10"/>
      <c r="H7" s="140" t="s">
        <v>5</v>
      </c>
      <c r="I7" s="140"/>
      <c r="J7" s="140"/>
    </row>
    <row r="8" spans="1:11" ht="18">
      <c r="A8" s="7" t="s">
        <v>6</v>
      </c>
      <c r="B8" s="8"/>
      <c r="C8" s="8"/>
      <c r="D8" s="8"/>
      <c r="E8" s="8"/>
      <c r="F8" s="8"/>
      <c r="G8" s="8"/>
      <c r="H8" s="140" t="s">
        <v>7</v>
      </c>
      <c r="I8" s="140"/>
      <c r="J8" s="140"/>
    </row>
    <row r="9" spans="1:11" ht="17.100000000000001" customHeight="1">
      <c r="A9" s="9" t="s">
        <v>8</v>
      </c>
      <c r="B9" s="10"/>
      <c r="C9" s="10"/>
      <c r="D9" s="10"/>
      <c r="E9" s="10"/>
      <c r="F9" s="10"/>
      <c r="G9" s="10"/>
      <c r="H9" s="10"/>
      <c r="I9" s="10"/>
      <c r="J9" s="12"/>
      <c r="K9" s="13"/>
    </row>
    <row r="10" spans="1:11" ht="18">
      <c r="A10" s="3"/>
      <c r="B10" s="3"/>
      <c r="C10" s="3"/>
      <c r="D10" s="4"/>
      <c r="E10" s="4"/>
      <c r="F10" s="4"/>
      <c r="G10" s="4"/>
      <c r="H10" s="4"/>
      <c r="I10" s="4"/>
      <c r="J10" s="4"/>
      <c r="K10" s="3"/>
    </row>
    <row r="11" spans="1:11" ht="34.5" customHeight="1">
      <c r="A11" s="141" t="s">
        <v>9</v>
      </c>
      <c r="B11" s="141"/>
      <c r="C11" s="141"/>
      <c r="D11" s="141"/>
      <c r="E11" s="141"/>
      <c r="F11" s="141"/>
      <c r="G11" s="141"/>
      <c r="H11" s="141"/>
      <c r="I11" s="141"/>
      <c r="J11" s="141"/>
      <c r="K11" s="14"/>
    </row>
    <row r="12" spans="1:11" ht="15.75" customHeigh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1" ht="40.5" customHeight="1">
      <c r="A13" s="16" t="s">
        <v>10</v>
      </c>
      <c r="B13" s="16" t="s">
        <v>11</v>
      </c>
      <c r="C13" s="16" t="s">
        <v>12</v>
      </c>
      <c r="D13" s="16" t="s">
        <v>13</v>
      </c>
      <c r="E13" s="16" t="s">
        <v>14</v>
      </c>
      <c r="F13" s="16" t="s">
        <v>15</v>
      </c>
      <c r="G13" s="16" t="s">
        <v>16</v>
      </c>
      <c r="H13" s="16" t="s">
        <v>17</v>
      </c>
      <c r="I13" s="16" t="s">
        <v>18</v>
      </c>
      <c r="J13" s="16" t="s">
        <v>19</v>
      </c>
      <c r="K13" s="16" t="s">
        <v>20</v>
      </c>
    </row>
    <row r="14" spans="1:11" ht="18">
      <c r="A14" s="17">
        <v>1</v>
      </c>
      <c r="B14" s="18"/>
      <c r="C14" s="18"/>
      <c r="D14" s="19" t="s">
        <v>21</v>
      </c>
      <c r="E14" s="20"/>
      <c r="F14" s="20"/>
      <c r="G14" s="20"/>
      <c r="H14" s="20"/>
      <c r="I14" s="20"/>
      <c r="J14" s="21"/>
      <c r="K14" s="20"/>
    </row>
    <row r="15" spans="1:11" ht="18">
      <c r="A15" s="22" t="s">
        <v>22</v>
      </c>
      <c r="B15" s="22" t="s">
        <v>23</v>
      </c>
      <c r="C15" s="22" t="s">
        <v>24</v>
      </c>
      <c r="D15" s="23" t="s">
        <v>25</v>
      </c>
      <c r="E15" s="24" t="s">
        <v>26</v>
      </c>
      <c r="F15" s="25">
        <v>2.88</v>
      </c>
      <c r="G15" s="26">
        <v>848.25</v>
      </c>
      <c r="H15" s="27">
        <f t="shared" ref="H15:H28" si="0">G15*1.2979</f>
        <v>1100.943675</v>
      </c>
      <c r="I15" s="27">
        <f t="shared" ref="I15:I28" si="1">F15*G15</f>
        <v>2442.96</v>
      </c>
      <c r="J15" s="27">
        <f t="shared" ref="J15:J28" si="2">F15*H15</f>
        <v>3170.7177839999999</v>
      </c>
      <c r="K15" s="11" t="s">
        <v>27</v>
      </c>
    </row>
    <row r="16" spans="1:11" ht="18">
      <c r="A16" s="22" t="s">
        <v>28</v>
      </c>
      <c r="B16" s="22" t="s">
        <v>23</v>
      </c>
      <c r="C16" s="22" t="s">
        <v>29</v>
      </c>
      <c r="D16" s="23" t="s">
        <v>30</v>
      </c>
      <c r="E16" s="28" t="s">
        <v>31</v>
      </c>
      <c r="F16" s="25">
        <v>7</v>
      </c>
      <c r="G16" s="26">
        <v>686.33</v>
      </c>
      <c r="H16" s="54">
        <f t="shared" si="0"/>
        <v>890.78770700000007</v>
      </c>
      <c r="I16" s="54">
        <f t="shared" si="1"/>
        <v>4804.3100000000004</v>
      </c>
      <c r="J16" s="54">
        <f t="shared" si="2"/>
        <v>6235.5139490000001</v>
      </c>
      <c r="K16" s="11" t="s">
        <v>32</v>
      </c>
    </row>
    <row r="17" spans="1:11" ht="42" customHeight="1">
      <c r="A17" s="22" t="s">
        <v>33</v>
      </c>
      <c r="B17" s="22" t="s">
        <v>23</v>
      </c>
      <c r="C17" s="22" t="s">
        <v>34</v>
      </c>
      <c r="D17" s="23" t="s">
        <v>35</v>
      </c>
      <c r="E17" s="24" t="s">
        <v>31</v>
      </c>
      <c r="F17" s="25">
        <v>7</v>
      </c>
      <c r="G17" s="26">
        <v>773.54</v>
      </c>
      <c r="H17" s="54">
        <f t="shared" si="0"/>
        <v>1003.977566</v>
      </c>
      <c r="I17" s="54">
        <f t="shared" si="1"/>
        <v>5414.78</v>
      </c>
      <c r="J17" s="54">
        <f t="shared" si="2"/>
        <v>7027.8429620000006</v>
      </c>
      <c r="K17" s="11" t="s">
        <v>32</v>
      </c>
    </row>
    <row r="18" spans="1:11" ht="42" customHeight="1">
      <c r="A18" s="22" t="s">
        <v>36</v>
      </c>
      <c r="B18" s="22" t="s">
        <v>23</v>
      </c>
      <c r="C18" s="22" t="s">
        <v>37</v>
      </c>
      <c r="D18" s="23" t="s">
        <v>38</v>
      </c>
      <c r="E18" s="24" t="s">
        <v>39</v>
      </c>
      <c r="F18" s="25">
        <v>28</v>
      </c>
      <c r="G18" s="26">
        <v>23.85</v>
      </c>
      <c r="H18" s="54">
        <f t="shared" si="0"/>
        <v>30.954915000000003</v>
      </c>
      <c r="I18" s="54">
        <f t="shared" si="1"/>
        <v>667.80000000000007</v>
      </c>
      <c r="J18" s="54">
        <f t="shared" si="2"/>
        <v>866.73762000000011</v>
      </c>
      <c r="K18" s="11" t="s">
        <v>40</v>
      </c>
    </row>
    <row r="19" spans="1:11" ht="42" customHeight="1">
      <c r="A19" s="22" t="s">
        <v>41</v>
      </c>
      <c r="B19" s="22" t="s">
        <v>23</v>
      </c>
      <c r="C19" s="22" t="s">
        <v>42</v>
      </c>
      <c r="D19" s="23" t="s">
        <v>43</v>
      </c>
      <c r="E19" s="24" t="s">
        <v>26</v>
      </c>
      <c r="F19" s="25">
        <v>6</v>
      </c>
      <c r="G19" s="26">
        <v>10.3</v>
      </c>
      <c r="H19" s="54">
        <f t="shared" si="0"/>
        <v>13.368370000000002</v>
      </c>
      <c r="I19" s="54">
        <f t="shared" si="1"/>
        <v>61.800000000000004</v>
      </c>
      <c r="J19" s="54">
        <f t="shared" si="2"/>
        <v>80.210220000000021</v>
      </c>
      <c r="K19" s="11" t="s">
        <v>44</v>
      </c>
    </row>
    <row r="20" spans="1:11" ht="59.25" customHeight="1">
      <c r="A20" s="22" t="s">
        <v>45</v>
      </c>
      <c r="B20" s="22" t="s">
        <v>23</v>
      </c>
      <c r="C20" s="22" t="s">
        <v>46</v>
      </c>
      <c r="D20" s="23" t="s">
        <v>47</v>
      </c>
      <c r="E20" s="24" t="s">
        <v>26</v>
      </c>
      <c r="F20" s="29">
        <v>544.5</v>
      </c>
      <c r="G20" s="26">
        <v>3.98</v>
      </c>
      <c r="H20" s="54">
        <f t="shared" si="0"/>
        <v>5.1656420000000001</v>
      </c>
      <c r="I20" s="54">
        <f t="shared" si="1"/>
        <v>2167.11</v>
      </c>
      <c r="J20" s="54">
        <f t="shared" si="2"/>
        <v>2812.6920690000002</v>
      </c>
      <c r="K20" s="30" t="s">
        <v>48</v>
      </c>
    </row>
    <row r="21" spans="1:11" ht="28.5" customHeight="1">
      <c r="A21" s="22" t="s">
        <v>49</v>
      </c>
      <c r="B21" s="22" t="s">
        <v>50</v>
      </c>
      <c r="C21" s="22">
        <v>100575</v>
      </c>
      <c r="D21" s="23" t="s">
        <v>51</v>
      </c>
      <c r="E21" s="24" t="s">
        <v>26</v>
      </c>
      <c r="F21" s="25">
        <v>544.5</v>
      </c>
      <c r="G21" s="26">
        <v>0.12</v>
      </c>
      <c r="H21" s="54">
        <f t="shared" si="0"/>
        <v>0.155748</v>
      </c>
      <c r="I21" s="54">
        <f t="shared" si="1"/>
        <v>65.34</v>
      </c>
      <c r="J21" s="54">
        <f t="shared" si="2"/>
        <v>84.804785999999993</v>
      </c>
      <c r="K21" s="30" t="s">
        <v>48</v>
      </c>
    </row>
    <row r="22" spans="1:11" ht="72.75" customHeight="1">
      <c r="A22" s="22" t="s">
        <v>52</v>
      </c>
      <c r="B22" s="22" t="s">
        <v>23</v>
      </c>
      <c r="C22" s="22" t="s">
        <v>53</v>
      </c>
      <c r="D22" s="23" t="s">
        <v>54</v>
      </c>
      <c r="E22" s="24" t="s">
        <v>55</v>
      </c>
      <c r="F22" s="25">
        <v>4.46</v>
      </c>
      <c r="G22" s="26">
        <v>67.48</v>
      </c>
      <c r="H22" s="54">
        <f t="shared" si="0"/>
        <v>87.58229200000001</v>
      </c>
      <c r="I22" s="54">
        <f t="shared" si="1"/>
        <v>300.96080000000001</v>
      </c>
      <c r="J22" s="54">
        <f t="shared" si="2"/>
        <v>390.61702232000005</v>
      </c>
      <c r="K22" s="30" t="s">
        <v>56</v>
      </c>
    </row>
    <row r="23" spans="1:11" ht="48.75" customHeight="1">
      <c r="A23" s="22" t="s">
        <v>57</v>
      </c>
      <c r="B23" s="22" t="s">
        <v>23</v>
      </c>
      <c r="C23" s="22" t="s">
        <v>58</v>
      </c>
      <c r="D23" s="23" t="s">
        <v>59</v>
      </c>
      <c r="E23" s="24" t="s">
        <v>55</v>
      </c>
      <c r="F23" s="25">
        <v>4.46</v>
      </c>
      <c r="G23" s="26">
        <v>16.29</v>
      </c>
      <c r="H23" s="54">
        <f t="shared" si="0"/>
        <v>21.142790999999999</v>
      </c>
      <c r="I23" s="54">
        <f t="shared" si="1"/>
        <v>72.653399999999991</v>
      </c>
      <c r="J23" s="54">
        <f t="shared" si="2"/>
        <v>94.29684786</v>
      </c>
      <c r="K23" s="30" t="s">
        <v>60</v>
      </c>
    </row>
    <row r="24" spans="1:11" ht="37.5" customHeight="1">
      <c r="A24" s="22" t="s">
        <v>61</v>
      </c>
      <c r="B24" s="22" t="s">
        <v>23</v>
      </c>
      <c r="C24" s="22" t="s">
        <v>62</v>
      </c>
      <c r="D24" s="23" t="s">
        <v>63</v>
      </c>
      <c r="E24" s="24" t="s">
        <v>64</v>
      </c>
      <c r="F24" s="25">
        <v>1</v>
      </c>
      <c r="G24" s="26">
        <v>1389.02</v>
      </c>
      <c r="H24" s="54">
        <f t="shared" si="0"/>
        <v>1802.8090580000001</v>
      </c>
      <c r="I24" s="54">
        <f t="shared" si="1"/>
        <v>1389.02</v>
      </c>
      <c r="J24" s="54">
        <f t="shared" si="2"/>
        <v>1802.8090580000001</v>
      </c>
      <c r="K24" s="30" t="s">
        <v>65</v>
      </c>
    </row>
    <row r="25" spans="1:11" ht="37.5" customHeight="1">
      <c r="A25" s="22" t="s">
        <v>66</v>
      </c>
      <c r="B25" s="22" t="s">
        <v>50</v>
      </c>
      <c r="C25" s="22">
        <v>95675</v>
      </c>
      <c r="D25" s="23" t="s">
        <v>67</v>
      </c>
      <c r="E25" s="24" t="s">
        <v>64</v>
      </c>
      <c r="F25" s="25">
        <v>1</v>
      </c>
      <c r="G25" s="26">
        <v>181.26</v>
      </c>
      <c r="H25" s="54">
        <f t="shared" si="0"/>
        <v>235.25735399999999</v>
      </c>
      <c r="I25" s="54">
        <f t="shared" si="1"/>
        <v>181.26</v>
      </c>
      <c r="J25" s="54">
        <f t="shared" si="2"/>
        <v>235.25735399999999</v>
      </c>
      <c r="K25" s="30" t="s">
        <v>68</v>
      </c>
    </row>
    <row r="26" spans="1:11" ht="57" customHeight="1">
      <c r="A26" s="22" t="s">
        <v>69</v>
      </c>
      <c r="B26" s="22" t="s">
        <v>70</v>
      </c>
      <c r="C26" s="22">
        <v>1</v>
      </c>
      <c r="D26" s="23" t="s">
        <v>71</v>
      </c>
      <c r="E26" s="24" t="s">
        <v>64</v>
      </c>
      <c r="F26" s="25">
        <v>1</v>
      </c>
      <c r="G26" s="26">
        <v>1617.62</v>
      </c>
      <c r="H26" s="54">
        <f t="shared" si="0"/>
        <v>2099.5089979999998</v>
      </c>
      <c r="I26" s="54">
        <f t="shared" si="1"/>
        <v>1617.62</v>
      </c>
      <c r="J26" s="54">
        <f t="shared" si="2"/>
        <v>2099.5089979999998</v>
      </c>
      <c r="K26" s="30" t="s">
        <v>72</v>
      </c>
    </row>
    <row r="27" spans="1:11" ht="32.25" customHeight="1">
      <c r="A27" s="22" t="s">
        <v>73</v>
      </c>
      <c r="B27" s="22" t="s">
        <v>23</v>
      </c>
      <c r="C27" s="22" t="s">
        <v>74</v>
      </c>
      <c r="D27" s="23" t="s">
        <v>75</v>
      </c>
      <c r="E27" s="24" t="s">
        <v>64</v>
      </c>
      <c r="F27" s="25">
        <v>1</v>
      </c>
      <c r="G27" s="26">
        <v>1988.49</v>
      </c>
      <c r="H27" s="54">
        <f t="shared" si="0"/>
        <v>2580.861171</v>
      </c>
      <c r="I27" s="54">
        <f t="shared" si="1"/>
        <v>1988.49</v>
      </c>
      <c r="J27" s="54">
        <f t="shared" si="2"/>
        <v>2580.861171</v>
      </c>
      <c r="K27" s="30" t="s">
        <v>76</v>
      </c>
    </row>
    <row r="28" spans="1:11" ht="43.5" customHeight="1">
      <c r="A28" s="22" t="s">
        <v>77</v>
      </c>
      <c r="B28" s="22" t="s">
        <v>23</v>
      </c>
      <c r="C28" s="22" t="s">
        <v>78</v>
      </c>
      <c r="D28" s="23" t="s">
        <v>79</v>
      </c>
      <c r="E28" s="24" t="s">
        <v>26</v>
      </c>
      <c r="F28" s="25">
        <v>254.2</v>
      </c>
      <c r="G28" s="26">
        <v>14.92</v>
      </c>
      <c r="H28" s="54">
        <f t="shared" si="0"/>
        <v>19.364668000000002</v>
      </c>
      <c r="I28" s="54">
        <f t="shared" si="1"/>
        <v>3792.6639999999998</v>
      </c>
      <c r="J28" s="54">
        <f t="shared" si="2"/>
        <v>4922.4986055999998</v>
      </c>
      <c r="K28" s="30" t="s">
        <v>80</v>
      </c>
    </row>
    <row r="29" spans="1:11" ht="21.75" customHeight="1">
      <c r="A29" s="22"/>
      <c r="B29" s="22"/>
      <c r="C29" s="22"/>
      <c r="D29" s="30"/>
      <c r="E29" s="22"/>
      <c r="F29" s="25"/>
      <c r="G29" s="26"/>
      <c r="H29" s="27"/>
      <c r="I29" s="27"/>
      <c r="J29" s="27"/>
      <c r="K29" s="30"/>
    </row>
    <row r="30" spans="1:11" s="38" customFormat="1" ht="18">
      <c r="A30" s="31"/>
      <c r="B30" s="31"/>
      <c r="C30" s="31"/>
      <c r="D30" s="32"/>
      <c r="E30" s="31"/>
      <c r="F30" s="33"/>
      <c r="G30" s="34"/>
      <c r="H30" s="35" t="s">
        <v>81</v>
      </c>
      <c r="I30" s="36">
        <f>SUM(I15:I29)</f>
        <v>24966.768199999999</v>
      </c>
      <c r="J30" s="36">
        <f>SUM(J15:J29)</f>
        <v>32404.368446780005</v>
      </c>
      <c r="K30" s="37"/>
    </row>
    <row r="31" spans="1:11" ht="18">
      <c r="A31" s="17">
        <v>2</v>
      </c>
      <c r="B31" s="18"/>
      <c r="C31" s="17"/>
      <c r="D31" s="19" t="s">
        <v>82</v>
      </c>
      <c r="E31" s="20"/>
      <c r="F31" s="20"/>
      <c r="G31" s="20"/>
      <c r="H31" s="20"/>
      <c r="I31" s="20"/>
      <c r="J31" s="21"/>
      <c r="K31" s="20"/>
    </row>
    <row r="32" spans="1:11" ht="41.25" customHeight="1">
      <c r="A32" s="24" t="s">
        <v>83</v>
      </c>
      <c r="B32" s="22" t="s">
        <v>23</v>
      </c>
      <c r="C32" s="22" t="s">
        <v>84</v>
      </c>
      <c r="D32" s="23" t="s">
        <v>85</v>
      </c>
      <c r="E32" s="24" t="s">
        <v>55</v>
      </c>
      <c r="F32" s="25">
        <v>0.11</v>
      </c>
      <c r="G32" s="26">
        <v>42.18</v>
      </c>
      <c r="H32" s="27">
        <f t="shared" ref="H32:H44" si="3">G32*1.2979</f>
        <v>54.745422000000005</v>
      </c>
      <c r="I32" s="27">
        <f t="shared" ref="I32:I44" si="4">F32*G32</f>
        <v>4.6398000000000001</v>
      </c>
      <c r="J32" s="27">
        <f t="shared" ref="J32:J44" si="5">F32*H32</f>
        <v>6.0219964200000007</v>
      </c>
      <c r="K32" s="30" t="s">
        <v>86</v>
      </c>
    </row>
    <row r="33" spans="1:11" ht="37.5" customHeight="1">
      <c r="A33" s="24" t="s">
        <v>87</v>
      </c>
      <c r="B33" s="22" t="s">
        <v>50</v>
      </c>
      <c r="C33" s="39">
        <v>101616</v>
      </c>
      <c r="D33" s="23" t="s">
        <v>88</v>
      </c>
      <c r="E33" s="22" t="s">
        <v>26</v>
      </c>
      <c r="F33" s="25">
        <v>0.32</v>
      </c>
      <c r="G33" s="26">
        <v>6.36</v>
      </c>
      <c r="H33" s="54">
        <f t="shared" si="3"/>
        <v>8.2546440000000008</v>
      </c>
      <c r="I33" s="54">
        <f t="shared" si="4"/>
        <v>2.0352000000000001</v>
      </c>
      <c r="J33" s="54">
        <f t="shared" si="5"/>
        <v>2.6414860800000004</v>
      </c>
      <c r="K33" s="30" t="s">
        <v>89</v>
      </c>
    </row>
    <row r="34" spans="1:11" ht="24.75" customHeight="1">
      <c r="A34" s="24" t="s">
        <v>90</v>
      </c>
      <c r="B34" s="22" t="s">
        <v>23</v>
      </c>
      <c r="C34" s="22" t="s">
        <v>91</v>
      </c>
      <c r="D34" s="23" t="s">
        <v>92</v>
      </c>
      <c r="E34" s="22" t="s">
        <v>93</v>
      </c>
      <c r="F34" s="25">
        <v>5</v>
      </c>
      <c r="G34" s="26">
        <v>56.36</v>
      </c>
      <c r="H34" s="54">
        <f t="shared" si="3"/>
        <v>73.149644000000009</v>
      </c>
      <c r="I34" s="54">
        <f t="shared" si="4"/>
        <v>281.8</v>
      </c>
      <c r="J34" s="54">
        <f t="shared" si="5"/>
        <v>365.74822000000006</v>
      </c>
      <c r="K34" s="30" t="s">
        <v>94</v>
      </c>
    </row>
    <row r="35" spans="1:11" ht="25.5" customHeight="1">
      <c r="A35" s="24" t="s">
        <v>95</v>
      </c>
      <c r="B35" s="22" t="s">
        <v>23</v>
      </c>
      <c r="C35" s="22" t="s">
        <v>96</v>
      </c>
      <c r="D35" s="23" t="s">
        <v>97</v>
      </c>
      <c r="E35" s="24" t="s">
        <v>26</v>
      </c>
      <c r="F35" s="25">
        <v>1.1000000000000001</v>
      </c>
      <c r="G35" s="26">
        <v>88.85</v>
      </c>
      <c r="H35" s="54">
        <f t="shared" si="3"/>
        <v>115.318415</v>
      </c>
      <c r="I35" s="54">
        <f t="shared" si="4"/>
        <v>97.734999999999999</v>
      </c>
      <c r="J35" s="54">
        <f t="shared" si="5"/>
        <v>126.85025650000001</v>
      </c>
      <c r="K35" s="30" t="s">
        <v>98</v>
      </c>
    </row>
    <row r="36" spans="1:11" ht="24" customHeight="1">
      <c r="A36" s="24" t="s">
        <v>99</v>
      </c>
      <c r="B36" s="22" t="s">
        <v>23</v>
      </c>
      <c r="C36" s="22" t="s">
        <v>100</v>
      </c>
      <c r="D36" s="23" t="s">
        <v>101</v>
      </c>
      <c r="E36" s="24" t="s">
        <v>26</v>
      </c>
      <c r="F36" s="25">
        <v>4.8</v>
      </c>
      <c r="G36" s="26">
        <v>226.84</v>
      </c>
      <c r="H36" s="54">
        <f t="shared" si="3"/>
        <v>294.41563600000001</v>
      </c>
      <c r="I36" s="54">
        <f t="shared" si="4"/>
        <v>1088.8319999999999</v>
      </c>
      <c r="J36" s="54">
        <f t="shared" si="5"/>
        <v>1413.1950528</v>
      </c>
      <c r="K36" s="30" t="s">
        <v>102</v>
      </c>
    </row>
    <row r="37" spans="1:11" ht="23.25" customHeight="1">
      <c r="A37" s="24" t="s">
        <v>103</v>
      </c>
      <c r="B37" s="22" t="s">
        <v>23</v>
      </c>
      <c r="C37" s="22" t="s">
        <v>104</v>
      </c>
      <c r="D37" s="23" t="s">
        <v>105</v>
      </c>
      <c r="E37" s="24" t="s">
        <v>55</v>
      </c>
      <c r="F37" s="25">
        <v>0.01</v>
      </c>
      <c r="G37" s="26">
        <v>141.81</v>
      </c>
      <c r="H37" s="54">
        <f t="shared" si="3"/>
        <v>184.05519900000002</v>
      </c>
      <c r="I37" s="54">
        <f t="shared" si="4"/>
        <v>1.4181000000000001</v>
      </c>
      <c r="J37" s="54">
        <f t="shared" si="5"/>
        <v>1.8405519900000002</v>
      </c>
      <c r="K37" s="11" t="s">
        <v>106</v>
      </c>
    </row>
    <row r="38" spans="1:11" ht="57" customHeight="1">
      <c r="A38" s="24" t="s">
        <v>107</v>
      </c>
      <c r="B38" s="22" t="s">
        <v>23</v>
      </c>
      <c r="C38" s="22" t="s">
        <v>108</v>
      </c>
      <c r="D38" s="23" t="s">
        <v>109</v>
      </c>
      <c r="E38" s="24" t="s">
        <v>110</v>
      </c>
      <c r="F38" s="25">
        <v>22.01</v>
      </c>
      <c r="G38" s="26">
        <v>11.25</v>
      </c>
      <c r="H38" s="54">
        <f t="shared" si="3"/>
        <v>14.601375000000001</v>
      </c>
      <c r="I38" s="54">
        <f t="shared" si="4"/>
        <v>247.61250000000001</v>
      </c>
      <c r="J38" s="54">
        <f t="shared" si="5"/>
        <v>321.37626375000002</v>
      </c>
      <c r="K38" s="40" t="s">
        <v>111</v>
      </c>
    </row>
    <row r="39" spans="1:11" ht="51" customHeight="1">
      <c r="A39" s="24" t="s">
        <v>112</v>
      </c>
      <c r="B39" s="22" t="s">
        <v>23</v>
      </c>
      <c r="C39" s="22" t="s">
        <v>113</v>
      </c>
      <c r="D39" s="23" t="s">
        <v>114</v>
      </c>
      <c r="E39" s="24" t="s">
        <v>110</v>
      </c>
      <c r="F39" s="25">
        <v>5.05</v>
      </c>
      <c r="G39" s="26">
        <v>12.43</v>
      </c>
      <c r="H39" s="54">
        <f t="shared" si="3"/>
        <v>16.132897</v>
      </c>
      <c r="I39" s="54">
        <f t="shared" si="4"/>
        <v>62.771499999999996</v>
      </c>
      <c r="J39" s="54">
        <f t="shared" si="5"/>
        <v>81.471129849999997</v>
      </c>
      <c r="K39" s="30" t="s">
        <v>115</v>
      </c>
    </row>
    <row r="40" spans="1:11" ht="54">
      <c r="A40" s="24" t="s">
        <v>116</v>
      </c>
      <c r="B40" s="22" t="s">
        <v>23</v>
      </c>
      <c r="C40" s="22" t="s">
        <v>117</v>
      </c>
      <c r="D40" s="23" t="s">
        <v>118</v>
      </c>
      <c r="E40" s="24" t="s">
        <v>55</v>
      </c>
      <c r="F40" s="25">
        <v>0.46</v>
      </c>
      <c r="G40" s="26">
        <v>398.63</v>
      </c>
      <c r="H40" s="54">
        <f t="shared" si="3"/>
        <v>517.38187700000003</v>
      </c>
      <c r="I40" s="54">
        <f t="shared" si="4"/>
        <v>183.3698</v>
      </c>
      <c r="J40" s="54">
        <f t="shared" si="5"/>
        <v>237.99566342000003</v>
      </c>
      <c r="K40" s="30" t="s">
        <v>119</v>
      </c>
    </row>
    <row r="41" spans="1:11" ht="18">
      <c r="A41" s="24" t="s">
        <v>120</v>
      </c>
      <c r="B41" s="22" t="s">
        <v>23</v>
      </c>
      <c r="C41" s="22" t="s">
        <v>121</v>
      </c>
      <c r="D41" s="23" t="s">
        <v>122</v>
      </c>
      <c r="E41" s="24" t="s">
        <v>55</v>
      </c>
      <c r="F41" s="41">
        <v>9.6000000000000002E-2</v>
      </c>
      <c r="G41" s="26">
        <v>142.28</v>
      </c>
      <c r="H41" s="54">
        <f t="shared" si="3"/>
        <v>184.665212</v>
      </c>
      <c r="I41" s="54">
        <f t="shared" si="4"/>
        <v>13.65888</v>
      </c>
      <c r="J41" s="54">
        <f t="shared" si="5"/>
        <v>17.727860352</v>
      </c>
      <c r="K41" s="11" t="s">
        <v>123</v>
      </c>
    </row>
    <row r="42" spans="1:11" ht="18">
      <c r="A42" s="24" t="s">
        <v>124</v>
      </c>
      <c r="B42" s="22" t="s">
        <v>23</v>
      </c>
      <c r="C42" s="22" t="s">
        <v>125</v>
      </c>
      <c r="D42" s="23" t="s">
        <v>126</v>
      </c>
      <c r="E42" s="24" t="s">
        <v>55</v>
      </c>
      <c r="F42" s="25">
        <v>0.36</v>
      </c>
      <c r="G42" s="26">
        <v>98.28</v>
      </c>
      <c r="H42" s="54">
        <f t="shared" si="3"/>
        <v>127.55761200000001</v>
      </c>
      <c r="I42" s="54">
        <f t="shared" si="4"/>
        <v>35.380800000000001</v>
      </c>
      <c r="J42" s="54">
        <f t="shared" si="5"/>
        <v>45.92074032</v>
      </c>
      <c r="K42" s="30" t="s">
        <v>127</v>
      </c>
    </row>
    <row r="43" spans="1:11" ht="18">
      <c r="A43" s="24" t="s">
        <v>128</v>
      </c>
      <c r="B43" s="22" t="s">
        <v>23</v>
      </c>
      <c r="C43" s="22" t="s">
        <v>129</v>
      </c>
      <c r="D43" s="23" t="s">
        <v>130</v>
      </c>
      <c r="E43" s="24" t="s">
        <v>26</v>
      </c>
      <c r="F43" s="25">
        <v>4.8</v>
      </c>
      <c r="G43" s="26">
        <v>6.06</v>
      </c>
      <c r="H43" s="54">
        <f t="shared" si="3"/>
        <v>7.8652739999999994</v>
      </c>
      <c r="I43" s="54">
        <f t="shared" si="4"/>
        <v>29.087999999999997</v>
      </c>
      <c r="J43" s="54">
        <f t="shared" si="5"/>
        <v>37.753315199999996</v>
      </c>
      <c r="K43" s="30" t="s">
        <v>131</v>
      </c>
    </row>
    <row r="44" spans="1:11" ht="63.75" customHeight="1">
      <c r="A44" s="24" t="s">
        <v>132</v>
      </c>
      <c r="B44" s="22" t="s">
        <v>133</v>
      </c>
      <c r="C44" s="42">
        <v>1</v>
      </c>
      <c r="D44" s="23" t="s">
        <v>134</v>
      </c>
      <c r="E44" s="24" t="s">
        <v>64</v>
      </c>
      <c r="F44" s="25">
        <v>1</v>
      </c>
      <c r="G44" s="26">
        <v>7877.42</v>
      </c>
      <c r="H44" s="54">
        <f t="shared" si="3"/>
        <v>10224.103418000001</v>
      </c>
      <c r="I44" s="54">
        <f t="shared" si="4"/>
        <v>7877.42</v>
      </c>
      <c r="J44" s="54">
        <f t="shared" si="5"/>
        <v>10224.103418000001</v>
      </c>
      <c r="K44" s="30" t="s">
        <v>135</v>
      </c>
    </row>
    <row r="45" spans="1:11" ht="18">
      <c r="A45" s="22"/>
      <c r="B45" s="22"/>
      <c r="C45" s="22"/>
      <c r="D45" s="30"/>
      <c r="E45" s="22"/>
      <c r="F45" s="25"/>
      <c r="G45" s="26"/>
      <c r="H45" s="27"/>
      <c r="I45" s="27"/>
      <c r="J45" s="27"/>
      <c r="K45" s="11"/>
    </row>
    <row r="46" spans="1:11" s="38" customFormat="1" ht="18">
      <c r="A46" s="31"/>
      <c r="B46" s="31"/>
      <c r="C46" s="43"/>
      <c r="D46" s="32"/>
      <c r="E46" s="31"/>
      <c r="F46" s="33"/>
      <c r="G46" s="34"/>
      <c r="H46" s="35" t="s">
        <v>81</v>
      </c>
      <c r="I46" s="36">
        <f>SUM(I32:I45)</f>
        <v>9925.7615800000003</v>
      </c>
      <c r="J46" s="36">
        <f>SUM(J32:J45)</f>
        <v>12882.645954682001</v>
      </c>
      <c r="K46" s="44"/>
    </row>
    <row r="47" spans="1:11" ht="18">
      <c r="A47" s="17">
        <v>3</v>
      </c>
      <c r="B47" s="18"/>
      <c r="C47" s="17"/>
      <c r="D47" s="20" t="s">
        <v>136</v>
      </c>
      <c r="E47" s="20"/>
      <c r="F47" s="20"/>
      <c r="G47" s="20"/>
      <c r="H47" s="20"/>
      <c r="I47" s="20"/>
      <c r="J47" s="20"/>
      <c r="K47" s="19"/>
    </row>
    <row r="48" spans="1:11" ht="68.25" customHeight="1">
      <c r="A48" s="22" t="s">
        <v>137</v>
      </c>
      <c r="B48" s="22" t="s">
        <v>23</v>
      </c>
      <c r="C48" s="39" t="s">
        <v>84</v>
      </c>
      <c r="D48" s="23" t="s">
        <v>85</v>
      </c>
      <c r="E48" s="22" t="s">
        <v>55</v>
      </c>
      <c r="F48" s="25">
        <v>6.83</v>
      </c>
      <c r="G48" s="26">
        <v>42.18</v>
      </c>
      <c r="H48" s="27">
        <f t="shared" ref="H48:H57" si="6">G48*1.2979</f>
        <v>54.745422000000005</v>
      </c>
      <c r="I48" s="27">
        <f t="shared" ref="I48:I57" si="7">F48*G48</f>
        <v>288.08940000000001</v>
      </c>
      <c r="J48" s="27">
        <f t="shared" ref="J48:J57" si="8">F48*H48</f>
        <v>373.91123226000002</v>
      </c>
      <c r="K48" s="30" t="s">
        <v>138</v>
      </c>
    </row>
    <row r="49" spans="1:11" ht="39.75" customHeight="1">
      <c r="A49" s="22" t="s">
        <v>139</v>
      </c>
      <c r="B49" s="22" t="s">
        <v>23</v>
      </c>
      <c r="C49" s="39" t="s">
        <v>140</v>
      </c>
      <c r="D49" s="23" t="s">
        <v>141</v>
      </c>
      <c r="E49" s="22" t="s">
        <v>93</v>
      </c>
      <c r="F49" s="25">
        <v>168</v>
      </c>
      <c r="G49" s="26">
        <v>67.42</v>
      </c>
      <c r="H49" s="54">
        <f t="shared" si="6"/>
        <v>87.504418000000001</v>
      </c>
      <c r="I49" s="54">
        <f t="shared" si="7"/>
        <v>11326.56</v>
      </c>
      <c r="J49" s="54">
        <f t="shared" si="8"/>
        <v>14700.742224</v>
      </c>
      <c r="K49" s="30" t="s">
        <v>142</v>
      </c>
    </row>
    <row r="50" spans="1:11" ht="65.25" customHeight="1">
      <c r="A50" s="22" t="s">
        <v>143</v>
      </c>
      <c r="B50" s="22" t="s">
        <v>50</v>
      </c>
      <c r="C50" s="39">
        <v>101616</v>
      </c>
      <c r="D50" s="23" t="s">
        <v>88</v>
      </c>
      <c r="E50" s="22" t="s">
        <v>26</v>
      </c>
      <c r="F50" s="25">
        <v>20.6</v>
      </c>
      <c r="G50" s="26">
        <v>6.36</v>
      </c>
      <c r="H50" s="54">
        <f t="shared" si="6"/>
        <v>8.2546440000000008</v>
      </c>
      <c r="I50" s="54">
        <f t="shared" si="7"/>
        <v>131.01600000000002</v>
      </c>
      <c r="J50" s="54">
        <f t="shared" si="8"/>
        <v>170.04566640000002</v>
      </c>
      <c r="K50" s="30" t="s">
        <v>144</v>
      </c>
    </row>
    <row r="51" spans="1:11" ht="62.25" customHeight="1">
      <c r="A51" s="22" t="s">
        <v>145</v>
      </c>
      <c r="B51" s="22" t="s">
        <v>23</v>
      </c>
      <c r="C51" s="39" t="s">
        <v>96</v>
      </c>
      <c r="D51" s="23" t="s">
        <v>97</v>
      </c>
      <c r="E51" s="22" t="s">
        <v>26</v>
      </c>
      <c r="F51" s="25">
        <v>67.930000000000007</v>
      </c>
      <c r="G51" s="26">
        <v>88.85</v>
      </c>
      <c r="H51" s="54">
        <f t="shared" si="6"/>
        <v>115.318415</v>
      </c>
      <c r="I51" s="54">
        <f t="shared" si="7"/>
        <v>6035.5805</v>
      </c>
      <c r="J51" s="54">
        <f t="shared" si="8"/>
        <v>7833.5799309500007</v>
      </c>
      <c r="K51" s="30" t="s">
        <v>146</v>
      </c>
    </row>
    <row r="52" spans="1:11" ht="61.5" customHeight="1">
      <c r="A52" s="22" t="s">
        <v>147</v>
      </c>
      <c r="B52" s="22" t="s">
        <v>23</v>
      </c>
      <c r="C52" s="39" t="s">
        <v>104</v>
      </c>
      <c r="D52" s="23" t="s">
        <v>105</v>
      </c>
      <c r="E52" s="22" t="s">
        <v>55</v>
      </c>
      <c r="F52" s="25">
        <v>0.61499999999999999</v>
      </c>
      <c r="G52" s="26">
        <v>141.81</v>
      </c>
      <c r="H52" s="54">
        <f t="shared" si="6"/>
        <v>184.05519900000002</v>
      </c>
      <c r="I52" s="54">
        <f t="shared" si="7"/>
        <v>87.213149999999999</v>
      </c>
      <c r="J52" s="54">
        <f t="shared" si="8"/>
        <v>113.193947385</v>
      </c>
      <c r="K52" s="30" t="s">
        <v>148</v>
      </c>
    </row>
    <row r="53" spans="1:11" ht="77.25" customHeight="1">
      <c r="A53" s="22" t="s">
        <v>149</v>
      </c>
      <c r="B53" s="22" t="s">
        <v>23</v>
      </c>
      <c r="C53" s="39" t="s">
        <v>108</v>
      </c>
      <c r="D53" s="23" t="s">
        <v>109</v>
      </c>
      <c r="E53" s="22" t="s">
        <v>110</v>
      </c>
      <c r="F53" s="25">
        <v>551.39</v>
      </c>
      <c r="G53" s="26">
        <v>11.25</v>
      </c>
      <c r="H53" s="54">
        <f t="shared" si="6"/>
        <v>14.601375000000001</v>
      </c>
      <c r="I53" s="54">
        <f t="shared" si="7"/>
        <v>6203.1374999999998</v>
      </c>
      <c r="J53" s="54">
        <f t="shared" si="8"/>
        <v>8051.0521612500006</v>
      </c>
      <c r="K53" s="40" t="s">
        <v>150</v>
      </c>
    </row>
    <row r="54" spans="1:11" ht="93.75" customHeight="1">
      <c r="A54" s="22" t="s">
        <v>151</v>
      </c>
      <c r="B54" s="22" t="s">
        <v>23</v>
      </c>
      <c r="C54" s="22" t="s">
        <v>113</v>
      </c>
      <c r="D54" s="23" t="s">
        <v>114</v>
      </c>
      <c r="E54" s="24" t="s">
        <v>110</v>
      </c>
      <c r="F54" s="25">
        <v>178.86</v>
      </c>
      <c r="G54" s="26">
        <v>12.43</v>
      </c>
      <c r="H54" s="54">
        <f t="shared" si="6"/>
        <v>16.132897</v>
      </c>
      <c r="I54" s="54">
        <f t="shared" si="7"/>
        <v>2223.2298000000001</v>
      </c>
      <c r="J54" s="54">
        <f t="shared" si="8"/>
        <v>2885.5299574200003</v>
      </c>
      <c r="K54" s="40" t="s">
        <v>152</v>
      </c>
    </row>
    <row r="55" spans="1:11" ht="57.75" customHeight="1">
      <c r="A55" s="22" t="s">
        <v>153</v>
      </c>
      <c r="B55" s="22" t="s">
        <v>23</v>
      </c>
      <c r="C55" s="39" t="s">
        <v>117</v>
      </c>
      <c r="D55" s="23" t="s">
        <v>118</v>
      </c>
      <c r="E55" s="22" t="s">
        <v>55</v>
      </c>
      <c r="F55" s="41">
        <v>6.23</v>
      </c>
      <c r="G55" s="26">
        <v>398.63</v>
      </c>
      <c r="H55" s="54">
        <f t="shared" si="6"/>
        <v>517.38187700000003</v>
      </c>
      <c r="I55" s="54">
        <f t="shared" si="7"/>
        <v>2483.4648999999999</v>
      </c>
      <c r="J55" s="54">
        <f t="shared" si="8"/>
        <v>3223.2890937100005</v>
      </c>
      <c r="K55" s="30" t="s">
        <v>154</v>
      </c>
    </row>
    <row r="56" spans="1:11" ht="59.25" customHeight="1">
      <c r="A56" s="22" t="s">
        <v>155</v>
      </c>
      <c r="B56" s="22" t="s">
        <v>23</v>
      </c>
      <c r="C56" s="39" t="s">
        <v>121</v>
      </c>
      <c r="D56" s="23" t="s">
        <v>122</v>
      </c>
      <c r="E56" s="22" t="s">
        <v>55</v>
      </c>
      <c r="F56" s="41">
        <v>6.23</v>
      </c>
      <c r="G56" s="26">
        <v>142.28</v>
      </c>
      <c r="H56" s="54">
        <f t="shared" si="6"/>
        <v>184.665212</v>
      </c>
      <c r="I56" s="54">
        <f t="shared" si="7"/>
        <v>886.40440000000012</v>
      </c>
      <c r="J56" s="54">
        <f t="shared" si="8"/>
        <v>1150.4642707600001</v>
      </c>
      <c r="K56" s="30" t="s">
        <v>156</v>
      </c>
    </row>
    <row r="57" spans="1:11" ht="63.75" customHeight="1">
      <c r="A57" s="22" t="s">
        <v>157</v>
      </c>
      <c r="B57" s="22" t="s">
        <v>23</v>
      </c>
      <c r="C57" s="39" t="s">
        <v>158</v>
      </c>
      <c r="D57" s="23" t="s">
        <v>159</v>
      </c>
      <c r="E57" s="22" t="s">
        <v>26</v>
      </c>
      <c r="F57" s="41">
        <v>80.400000000000006</v>
      </c>
      <c r="G57" s="26">
        <v>16.78</v>
      </c>
      <c r="H57" s="54">
        <f t="shared" si="6"/>
        <v>21.778762000000004</v>
      </c>
      <c r="I57" s="54">
        <f t="shared" si="7"/>
        <v>1349.1120000000001</v>
      </c>
      <c r="J57" s="54">
        <f t="shared" si="8"/>
        <v>1751.0124648000005</v>
      </c>
      <c r="K57" s="30" t="s">
        <v>160</v>
      </c>
    </row>
    <row r="58" spans="1:11" ht="18">
      <c r="A58" s="22"/>
      <c r="B58" s="22"/>
      <c r="C58" s="39"/>
      <c r="D58" s="30"/>
      <c r="E58" s="22"/>
      <c r="F58" s="41"/>
      <c r="G58" s="26"/>
      <c r="H58" s="27"/>
      <c r="I58" s="27"/>
      <c r="J58" s="27"/>
      <c r="K58" s="11"/>
    </row>
    <row r="59" spans="1:11" s="38" customFormat="1" ht="18">
      <c r="A59" s="31"/>
      <c r="B59" s="31"/>
      <c r="C59" s="43"/>
      <c r="D59" s="32"/>
      <c r="E59" s="31"/>
      <c r="F59" s="33"/>
      <c r="G59" s="34"/>
      <c r="H59" s="35" t="s">
        <v>81</v>
      </c>
      <c r="I59" s="36">
        <f>SUM(I48:I58)</f>
        <v>31013.807650000002</v>
      </c>
      <c r="J59" s="36">
        <f>SUM(J48:J58)</f>
        <v>40252.820948935005</v>
      </c>
      <c r="K59" s="44"/>
    </row>
    <row r="60" spans="1:11" ht="18">
      <c r="A60" s="17">
        <v>4</v>
      </c>
      <c r="B60" s="18"/>
      <c r="C60" s="18"/>
      <c r="D60" s="20" t="s">
        <v>161</v>
      </c>
      <c r="E60" s="20"/>
      <c r="F60" s="20"/>
      <c r="G60" s="20"/>
      <c r="H60" s="20"/>
      <c r="I60" s="20"/>
      <c r="J60" s="20"/>
      <c r="K60" s="19"/>
    </row>
    <row r="61" spans="1:11" ht="150" customHeight="1">
      <c r="A61" s="22" t="s">
        <v>162</v>
      </c>
      <c r="B61" s="22" t="s">
        <v>23</v>
      </c>
      <c r="C61" s="39" t="s">
        <v>100</v>
      </c>
      <c r="D61" s="23" t="s">
        <v>101</v>
      </c>
      <c r="E61" s="22" t="s">
        <v>26</v>
      </c>
      <c r="F61" s="25">
        <v>29.28</v>
      </c>
      <c r="G61" s="26">
        <v>226.84</v>
      </c>
      <c r="H61" s="27">
        <f t="shared" ref="H61:H68" si="9">G61*1.2979</f>
        <v>294.41563600000001</v>
      </c>
      <c r="I61" s="27">
        <f t="shared" ref="I61:I68" si="10">F61*G61</f>
        <v>6641.8752000000004</v>
      </c>
      <c r="J61" s="27">
        <f t="shared" ref="J61:J68" si="11">F61*H61</f>
        <v>8620.4898220800005</v>
      </c>
      <c r="K61" s="45" t="s">
        <v>163</v>
      </c>
    </row>
    <row r="62" spans="1:11" ht="399" customHeight="1">
      <c r="A62" s="22" t="s">
        <v>164</v>
      </c>
      <c r="B62" s="22" t="s">
        <v>23</v>
      </c>
      <c r="C62" s="39" t="s">
        <v>108</v>
      </c>
      <c r="D62" s="23" t="s">
        <v>109</v>
      </c>
      <c r="E62" s="22" t="s">
        <v>110</v>
      </c>
      <c r="F62" s="25">
        <v>650.71</v>
      </c>
      <c r="G62" s="26">
        <v>11.25</v>
      </c>
      <c r="H62" s="27">
        <f t="shared" si="9"/>
        <v>14.601375000000001</v>
      </c>
      <c r="I62" s="54">
        <f t="shared" si="10"/>
        <v>7320.4875000000002</v>
      </c>
      <c r="J62" s="54">
        <f t="shared" si="11"/>
        <v>9501.2607262500005</v>
      </c>
      <c r="K62" s="40" t="s">
        <v>165</v>
      </c>
    </row>
    <row r="63" spans="1:11" ht="275.25" customHeight="1">
      <c r="A63" s="22" t="s">
        <v>166</v>
      </c>
      <c r="B63" s="22" t="s">
        <v>23</v>
      </c>
      <c r="C63" s="22" t="s">
        <v>113</v>
      </c>
      <c r="D63" s="23" t="s">
        <v>114</v>
      </c>
      <c r="E63" s="24" t="s">
        <v>110</v>
      </c>
      <c r="F63" s="25">
        <v>122.48</v>
      </c>
      <c r="G63" s="26">
        <v>12.43</v>
      </c>
      <c r="H63" s="27">
        <f t="shared" si="9"/>
        <v>16.132897</v>
      </c>
      <c r="I63" s="54">
        <f t="shared" si="10"/>
        <v>1522.4264000000001</v>
      </c>
      <c r="J63" s="54">
        <f t="shared" si="11"/>
        <v>1975.95722456</v>
      </c>
      <c r="K63" s="46" t="s">
        <v>167</v>
      </c>
    </row>
    <row r="64" spans="1:11" ht="165" customHeight="1">
      <c r="A64" s="22" t="s">
        <v>168</v>
      </c>
      <c r="B64" s="22" t="s">
        <v>23</v>
      </c>
      <c r="C64" s="39" t="s">
        <v>117</v>
      </c>
      <c r="D64" s="23" t="s">
        <v>118</v>
      </c>
      <c r="E64" s="22" t="s">
        <v>55</v>
      </c>
      <c r="F64" s="41">
        <v>7.2</v>
      </c>
      <c r="G64" s="26">
        <v>398.63</v>
      </c>
      <c r="H64" s="27">
        <f t="shared" si="9"/>
        <v>517.38187700000003</v>
      </c>
      <c r="I64" s="54">
        <f t="shared" si="10"/>
        <v>2870.136</v>
      </c>
      <c r="J64" s="54">
        <f t="shared" si="11"/>
        <v>3725.1495144000005</v>
      </c>
      <c r="K64" s="40" t="s">
        <v>169</v>
      </c>
    </row>
    <row r="65" spans="1:11" ht="171" customHeight="1">
      <c r="A65" s="22" t="s">
        <v>170</v>
      </c>
      <c r="B65" s="22" t="s">
        <v>23</v>
      </c>
      <c r="C65" s="39" t="s">
        <v>125</v>
      </c>
      <c r="D65" s="23" t="s">
        <v>126</v>
      </c>
      <c r="E65" s="22" t="s">
        <v>55</v>
      </c>
      <c r="F65" s="41">
        <v>7.2</v>
      </c>
      <c r="G65" s="26">
        <v>98.28</v>
      </c>
      <c r="H65" s="27">
        <f t="shared" si="9"/>
        <v>127.55761200000001</v>
      </c>
      <c r="I65" s="54">
        <f t="shared" si="10"/>
        <v>707.61599999999999</v>
      </c>
      <c r="J65" s="54">
        <f t="shared" si="11"/>
        <v>918.41480640000009</v>
      </c>
      <c r="K65" s="40" t="s">
        <v>169</v>
      </c>
    </row>
    <row r="66" spans="1:11" ht="114.75" customHeight="1">
      <c r="A66" s="22" t="s">
        <v>171</v>
      </c>
      <c r="B66" s="22" t="s">
        <v>50</v>
      </c>
      <c r="C66" s="39">
        <v>93205</v>
      </c>
      <c r="D66" s="23" t="s">
        <v>172</v>
      </c>
      <c r="E66" s="22" t="s">
        <v>93</v>
      </c>
      <c r="F66" s="41">
        <v>94.05</v>
      </c>
      <c r="G66" s="26">
        <v>38.93</v>
      </c>
      <c r="H66" s="27">
        <f t="shared" si="9"/>
        <v>50.527247000000003</v>
      </c>
      <c r="I66" s="54">
        <f t="shared" si="10"/>
        <v>3661.3665000000001</v>
      </c>
      <c r="J66" s="54">
        <f t="shared" si="11"/>
        <v>4752.0875803500003</v>
      </c>
      <c r="K66" s="40" t="s">
        <v>173</v>
      </c>
    </row>
    <row r="67" spans="1:11" ht="44.25" customHeight="1">
      <c r="A67" s="22" t="s">
        <v>174</v>
      </c>
      <c r="B67" s="22" t="s">
        <v>23</v>
      </c>
      <c r="C67" s="22" t="s">
        <v>175</v>
      </c>
      <c r="D67" s="23" t="s">
        <v>176</v>
      </c>
      <c r="E67" s="22" t="s">
        <v>26</v>
      </c>
      <c r="F67" s="25">
        <v>164.98</v>
      </c>
      <c r="G67" s="26">
        <v>145.46</v>
      </c>
      <c r="H67" s="27">
        <f t="shared" si="9"/>
        <v>188.79253400000002</v>
      </c>
      <c r="I67" s="54">
        <f t="shared" si="10"/>
        <v>23997.9908</v>
      </c>
      <c r="J67" s="54">
        <f t="shared" si="11"/>
        <v>31146.992259320003</v>
      </c>
      <c r="K67" s="30" t="s">
        <v>177</v>
      </c>
    </row>
    <row r="68" spans="1:11" ht="45.75" customHeight="1">
      <c r="A68" s="22" t="s">
        <v>178</v>
      </c>
      <c r="B68" s="22" t="s">
        <v>23</v>
      </c>
      <c r="C68" s="39" t="s">
        <v>179</v>
      </c>
      <c r="D68" s="23" t="s">
        <v>180</v>
      </c>
      <c r="E68" s="22" t="s">
        <v>110</v>
      </c>
      <c r="F68" s="41">
        <v>252</v>
      </c>
      <c r="G68" s="26">
        <v>13.99</v>
      </c>
      <c r="H68" s="27">
        <f t="shared" si="9"/>
        <v>18.157621000000002</v>
      </c>
      <c r="I68" s="54">
        <f t="shared" si="10"/>
        <v>3525.48</v>
      </c>
      <c r="J68" s="54">
        <f t="shared" si="11"/>
        <v>4575.7204920000004</v>
      </c>
      <c r="K68" s="30" t="s">
        <v>181</v>
      </c>
    </row>
    <row r="69" spans="1:11" ht="18">
      <c r="A69" s="22"/>
      <c r="B69" s="22"/>
      <c r="C69" s="39"/>
      <c r="D69" s="30"/>
      <c r="E69" s="22"/>
      <c r="F69" s="25"/>
      <c r="G69" s="26"/>
      <c r="H69" s="27"/>
      <c r="I69" s="27"/>
      <c r="J69" s="27"/>
      <c r="K69" s="11"/>
    </row>
    <row r="70" spans="1:11" s="38" customFormat="1" ht="18">
      <c r="A70" s="31"/>
      <c r="B70" s="31"/>
      <c r="C70" s="31"/>
      <c r="D70" s="32"/>
      <c r="E70" s="31"/>
      <c r="F70" s="31"/>
      <c r="G70" s="31"/>
      <c r="H70" s="47" t="s">
        <v>81</v>
      </c>
      <c r="I70" s="48">
        <f>SUM(I61:I69)</f>
        <v>50247.378400000009</v>
      </c>
      <c r="J70" s="48">
        <f>SUM(J61:J69)</f>
        <v>65216.072425360006</v>
      </c>
      <c r="K70" s="44"/>
    </row>
    <row r="71" spans="1:11" ht="18">
      <c r="A71" s="17">
        <v>5</v>
      </c>
      <c r="B71" s="18"/>
      <c r="C71" s="18"/>
      <c r="D71" s="20" t="s">
        <v>182</v>
      </c>
      <c r="E71" s="20"/>
      <c r="F71" s="20"/>
      <c r="G71" s="20"/>
      <c r="H71" s="20"/>
      <c r="I71" s="20"/>
      <c r="J71" s="20"/>
      <c r="K71" s="19"/>
    </row>
    <row r="72" spans="1:11" ht="30" customHeight="1">
      <c r="A72" s="22" t="s">
        <v>183</v>
      </c>
      <c r="B72" s="22" t="s">
        <v>23</v>
      </c>
      <c r="C72" s="22" t="s">
        <v>184</v>
      </c>
      <c r="D72" s="49" t="s">
        <v>185</v>
      </c>
      <c r="E72" s="22" t="s">
        <v>26</v>
      </c>
      <c r="F72" s="22">
        <v>218.07</v>
      </c>
      <c r="G72" s="26">
        <v>72.069999999999993</v>
      </c>
      <c r="H72" s="27">
        <f t="shared" ref="H72:H85" si="12">G72*1.2979</f>
        <v>93.539653000000001</v>
      </c>
      <c r="I72" s="27">
        <f t="shared" ref="I72:I85" si="13">F72*G72</f>
        <v>15716.304899999997</v>
      </c>
      <c r="J72" s="27">
        <f t="shared" ref="J72:J85" si="14">F72*H72</f>
        <v>20398.192129709998</v>
      </c>
      <c r="K72" s="11" t="s">
        <v>186</v>
      </c>
    </row>
    <row r="73" spans="1:11" ht="27.75" customHeight="1">
      <c r="A73" s="22" t="s">
        <v>187</v>
      </c>
      <c r="B73" s="22" t="s">
        <v>23</v>
      </c>
      <c r="C73" s="22" t="s">
        <v>129</v>
      </c>
      <c r="D73" s="49" t="s">
        <v>130</v>
      </c>
      <c r="E73" s="22" t="s">
        <v>26</v>
      </c>
      <c r="F73" s="22">
        <v>670.47</v>
      </c>
      <c r="G73" s="26">
        <v>6.06</v>
      </c>
      <c r="H73" s="27">
        <f t="shared" si="12"/>
        <v>7.8652739999999994</v>
      </c>
      <c r="I73" s="54">
        <f t="shared" si="13"/>
        <v>4063.0481999999997</v>
      </c>
      <c r="J73" s="54">
        <f t="shared" si="14"/>
        <v>5273.4302587800003</v>
      </c>
      <c r="K73" s="11" t="s">
        <v>188</v>
      </c>
    </row>
    <row r="74" spans="1:11" ht="45" customHeight="1">
      <c r="A74" s="22" t="s">
        <v>189</v>
      </c>
      <c r="B74" s="22" t="s">
        <v>23</v>
      </c>
      <c r="C74" s="39" t="s">
        <v>190</v>
      </c>
      <c r="D74" s="23" t="s">
        <v>191</v>
      </c>
      <c r="E74" s="22" t="s">
        <v>55</v>
      </c>
      <c r="F74" s="25">
        <v>1.5</v>
      </c>
      <c r="G74" s="26">
        <v>732.23</v>
      </c>
      <c r="H74" s="27">
        <f t="shared" si="12"/>
        <v>950.3613170000001</v>
      </c>
      <c r="I74" s="54">
        <f t="shared" si="13"/>
        <v>1098.345</v>
      </c>
      <c r="J74" s="54">
        <f t="shared" si="14"/>
        <v>1425.5419755000003</v>
      </c>
      <c r="K74" s="30" t="s">
        <v>192</v>
      </c>
    </row>
    <row r="75" spans="1:11" ht="51" customHeight="1">
      <c r="A75" s="22" t="s">
        <v>193</v>
      </c>
      <c r="B75" s="22" t="s">
        <v>23</v>
      </c>
      <c r="C75" s="22" t="s">
        <v>194</v>
      </c>
      <c r="D75" s="49" t="s">
        <v>195</v>
      </c>
      <c r="E75" s="22" t="s">
        <v>26</v>
      </c>
      <c r="F75" s="22">
        <v>520.57000000000005</v>
      </c>
      <c r="G75" s="26">
        <v>11.05</v>
      </c>
      <c r="H75" s="27">
        <f t="shared" si="12"/>
        <v>14.341795000000001</v>
      </c>
      <c r="I75" s="54">
        <f t="shared" si="13"/>
        <v>5752.2985000000008</v>
      </c>
      <c r="J75" s="54">
        <f t="shared" si="14"/>
        <v>7465.9082231500015</v>
      </c>
      <c r="K75" s="30" t="s">
        <v>196</v>
      </c>
    </row>
    <row r="76" spans="1:11" ht="67.5" customHeight="1">
      <c r="A76" s="22" t="s">
        <v>197</v>
      </c>
      <c r="B76" s="22" t="s">
        <v>23</v>
      </c>
      <c r="C76" s="39" t="s">
        <v>104</v>
      </c>
      <c r="D76" s="23" t="s">
        <v>198</v>
      </c>
      <c r="E76" s="22" t="s">
        <v>55</v>
      </c>
      <c r="F76" s="25">
        <v>6.03</v>
      </c>
      <c r="G76" s="26">
        <v>141.81</v>
      </c>
      <c r="H76" s="27">
        <f t="shared" si="12"/>
        <v>184.05519900000002</v>
      </c>
      <c r="I76" s="54">
        <f t="shared" si="13"/>
        <v>855.11430000000007</v>
      </c>
      <c r="J76" s="54">
        <f t="shared" si="14"/>
        <v>1109.8528499700001</v>
      </c>
      <c r="K76" s="30" t="s">
        <v>199</v>
      </c>
    </row>
    <row r="77" spans="1:11" ht="61.5" customHeight="1">
      <c r="A77" s="22" t="s">
        <v>200</v>
      </c>
      <c r="B77" s="22" t="s">
        <v>23</v>
      </c>
      <c r="C77" s="39" t="s">
        <v>117</v>
      </c>
      <c r="D77" s="23" t="s">
        <v>201</v>
      </c>
      <c r="E77" s="22" t="s">
        <v>55</v>
      </c>
      <c r="F77" s="41">
        <v>12.05</v>
      </c>
      <c r="G77" s="26">
        <v>398.63</v>
      </c>
      <c r="H77" s="27">
        <f t="shared" si="12"/>
        <v>517.38187700000003</v>
      </c>
      <c r="I77" s="54">
        <f t="shared" si="13"/>
        <v>4803.4915000000001</v>
      </c>
      <c r="J77" s="54">
        <f t="shared" si="14"/>
        <v>6234.4516178500007</v>
      </c>
      <c r="K77" s="30" t="s">
        <v>202</v>
      </c>
    </row>
    <row r="78" spans="1:11" ht="63" customHeight="1">
      <c r="A78" s="22" t="s">
        <v>203</v>
      </c>
      <c r="B78" s="22" t="s">
        <v>23</v>
      </c>
      <c r="C78" s="39" t="s">
        <v>125</v>
      </c>
      <c r="D78" s="23" t="s">
        <v>126</v>
      </c>
      <c r="E78" s="22" t="s">
        <v>55</v>
      </c>
      <c r="F78" s="41">
        <v>12.05</v>
      </c>
      <c r="G78" s="26">
        <v>98.28</v>
      </c>
      <c r="H78" s="27">
        <f t="shared" si="12"/>
        <v>127.55761200000001</v>
      </c>
      <c r="I78" s="54">
        <f t="shared" si="13"/>
        <v>1184.2740000000001</v>
      </c>
      <c r="J78" s="54">
        <f t="shared" si="14"/>
        <v>1537.0692246000001</v>
      </c>
      <c r="K78" s="30" t="s">
        <v>202</v>
      </c>
    </row>
    <row r="79" spans="1:11" ht="63.75" customHeight="1">
      <c r="A79" s="22" t="s">
        <v>204</v>
      </c>
      <c r="B79" s="22" t="s">
        <v>23</v>
      </c>
      <c r="C79" s="39" t="s">
        <v>179</v>
      </c>
      <c r="D79" s="23" t="s">
        <v>180</v>
      </c>
      <c r="E79" s="22" t="s">
        <v>110</v>
      </c>
      <c r="F79" s="41">
        <v>9</v>
      </c>
      <c r="G79" s="26">
        <v>13.99</v>
      </c>
      <c r="H79" s="27">
        <f t="shared" si="12"/>
        <v>18.157621000000002</v>
      </c>
      <c r="I79" s="54">
        <f t="shared" si="13"/>
        <v>125.91</v>
      </c>
      <c r="J79" s="54">
        <f t="shared" si="14"/>
        <v>163.41858900000003</v>
      </c>
      <c r="K79" s="30" t="s">
        <v>205</v>
      </c>
    </row>
    <row r="80" spans="1:11" ht="65.25" customHeight="1">
      <c r="A80" s="22" t="s">
        <v>206</v>
      </c>
      <c r="B80" s="22" t="s">
        <v>50</v>
      </c>
      <c r="C80" s="22">
        <v>87248</v>
      </c>
      <c r="D80" s="49" t="s">
        <v>207</v>
      </c>
      <c r="E80" s="22" t="s">
        <v>26</v>
      </c>
      <c r="F80" s="25">
        <v>153.41</v>
      </c>
      <c r="G80" s="26">
        <v>60.39</v>
      </c>
      <c r="H80" s="27">
        <f t="shared" si="12"/>
        <v>78.380181000000007</v>
      </c>
      <c r="I80" s="54">
        <f t="shared" si="13"/>
        <v>9264.4298999999992</v>
      </c>
      <c r="J80" s="54">
        <f t="shared" si="14"/>
        <v>12024.303567210001</v>
      </c>
      <c r="K80" s="30" t="s">
        <v>208</v>
      </c>
    </row>
    <row r="81" spans="1:1024" ht="67.5" customHeight="1">
      <c r="A81" s="22" t="s">
        <v>209</v>
      </c>
      <c r="B81" s="22" t="s">
        <v>50</v>
      </c>
      <c r="C81" s="22">
        <v>88648</v>
      </c>
      <c r="D81" s="50" t="s">
        <v>210</v>
      </c>
      <c r="E81" s="22" t="s">
        <v>93</v>
      </c>
      <c r="F81" s="25">
        <v>62</v>
      </c>
      <c r="G81" s="26">
        <v>8.7200000000000006</v>
      </c>
      <c r="H81" s="27">
        <f t="shared" si="12"/>
        <v>11.317688</v>
      </c>
      <c r="I81" s="54">
        <f t="shared" si="13"/>
        <v>540.64</v>
      </c>
      <c r="J81" s="54">
        <f t="shared" si="14"/>
        <v>701.69665600000008</v>
      </c>
      <c r="K81" s="30" t="s">
        <v>211</v>
      </c>
    </row>
    <row r="82" spans="1:1024" ht="87" customHeight="1">
      <c r="A82" s="22" t="s">
        <v>212</v>
      </c>
      <c r="B82" s="22" t="s">
        <v>50</v>
      </c>
      <c r="C82" s="22">
        <v>87273</v>
      </c>
      <c r="D82" s="49" t="s">
        <v>213</v>
      </c>
      <c r="E82" s="22" t="s">
        <v>26</v>
      </c>
      <c r="F82" s="25">
        <v>90.12</v>
      </c>
      <c r="G82" s="26">
        <v>75.290000000000006</v>
      </c>
      <c r="H82" s="27">
        <f t="shared" si="12"/>
        <v>97.718891000000013</v>
      </c>
      <c r="I82" s="54">
        <f t="shared" si="13"/>
        <v>6785.1348000000007</v>
      </c>
      <c r="J82" s="54">
        <f t="shared" si="14"/>
        <v>8806.4264569200022</v>
      </c>
      <c r="K82" s="30" t="s">
        <v>214</v>
      </c>
    </row>
    <row r="83" spans="1:1024" ht="87" customHeight="1">
      <c r="A83" s="22" t="s">
        <v>215</v>
      </c>
      <c r="B83" s="22" t="s">
        <v>23</v>
      </c>
      <c r="C83" s="22" t="s">
        <v>216</v>
      </c>
      <c r="D83" s="49" t="s">
        <v>217</v>
      </c>
      <c r="E83" s="22" t="s">
        <v>26</v>
      </c>
      <c r="F83" s="25">
        <v>56.3</v>
      </c>
      <c r="G83" s="26">
        <v>38.36</v>
      </c>
      <c r="H83" s="27">
        <f t="shared" si="12"/>
        <v>49.787444000000001</v>
      </c>
      <c r="I83" s="54">
        <f t="shared" si="13"/>
        <v>2159.6679999999997</v>
      </c>
      <c r="J83" s="54">
        <f t="shared" si="14"/>
        <v>2803.0330971999997</v>
      </c>
      <c r="K83" s="30" t="s">
        <v>218</v>
      </c>
    </row>
    <row r="84" spans="1:1024" ht="18">
      <c r="A84" s="22" t="s">
        <v>219</v>
      </c>
      <c r="B84" s="22" t="s">
        <v>23</v>
      </c>
      <c r="C84" s="22" t="s">
        <v>220</v>
      </c>
      <c r="D84" s="23" t="s">
        <v>221</v>
      </c>
      <c r="E84" s="22" t="s">
        <v>26</v>
      </c>
      <c r="F84" s="25">
        <v>311.51</v>
      </c>
      <c r="G84" s="26">
        <v>26.16</v>
      </c>
      <c r="H84" s="27">
        <f t="shared" si="12"/>
        <v>33.953064000000005</v>
      </c>
      <c r="I84" s="54">
        <f t="shared" si="13"/>
        <v>8149.1016</v>
      </c>
      <c r="J84" s="54">
        <f t="shared" si="14"/>
        <v>10576.718966640001</v>
      </c>
      <c r="K84" s="11" t="s">
        <v>222</v>
      </c>
    </row>
    <row r="85" spans="1:1024" ht="18">
      <c r="A85" s="22" t="s">
        <v>223</v>
      </c>
      <c r="B85" s="22" t="s">
        <v>23</v>
      </c>
      <c r="C85" s="22" t="s">
        <v>224</v>
      </c>
      <c r="D85" s="23" t="s">
        <v>225</v>
      </c>
      <c r="E85" s="22" t="s">
        <v>26</v>
      </c>
      <c r="F85" s="25">
        <v>252.4</v>
      </c>
      <c r="G85" s="26">
        <v>27.51</v>
      </c>
      <c r="H85" s="27">
        <f t="shared" si="12"/>
        <v>35.705229000000003</v>
      </c>
      <c r="I85" s="54">
        <f t="shared" si="13"/>
        <v>6943.5240000000003</v>
      </c>
      <c r="J85" s="54">
        <f t="shared" si="14"/>
        <v>9011.9997996000002</v>
      </c>
      <c r="K85" s="11" t="s">
        <v>226</v>
      </c>
    </row>
    <row r="86" spans="1:1024" ht="18">
      <c r="A86" s="22"/>
      <c r="B86" s="22"/>
      <c r="C86" s="22"/>
      <c r="D86" s="30"/>
      <c r="E86" s="22"/>
      <c r="F86" s="25"/>
      <c r="G86" s="26"/>
      <c r="H86" s="27"/>
      <c r="I86" s="27"/>
      <c r="J86" s="27"/>
      <c r="K86" s="30"/>
    </row>
    <row r="87" spans="1:1024" s="38" customFormat="1" ht="18">
      <c r="A87" s="31"/>
      <c r="B87" s="31"/>
      <c r="C87" s="31"/>
      <c r="D87" s="32"/>
      <c r="E87" s="31"/>
      <c r="F87" s="31"/>
      <c r="G87" s="31"/>
      <c r="H87" s="47" t="s">
        <v>81</v>
      </c>
      <c r="I87" s="48">
        <f>SUM(I72:I86)</f>
        <v>67441.284700000004</v>
      </c>
      <c r="J87" s="48">
        <f>SUM(J72:J86)</f>
        <v>87532.043412129991</v>
      </c>
      <c r="K87" s="44"/>
      <c r="AMH87"/>
      <c r="AMI87"/>
      <c r="AMJ87"/>
    </row>
    <row r="88" spans="1:1024" ht="18">
      <c r="A88" s="17">
        <v>6</v>
      </c>
      <c r="B88" s="18"/>
      <c r="C88" s="18"/>
      <c r="D88" s="20" t="s">
        <v>227</v>
      </c>
      <c r="E88" s="20"/>
      <c r="F88" s="20"/>
      <c r="G88" s="20"/>
      <c r="H88" s="20"/>
      <c r="I88" s="20"/>
      <c r="J88" s="20"/>
      <c r="K88" s="19"/>
    </row>
    <row r="89" spans="1:1024" ht="45" customHeight="1">
      <c r="A89" s="22" t="s">
        <v>228</v>
      </c>
      <c r="B89" s="22" t="s">
        <v>23</v>
      </c>
      <c r="C89" s="22" t="s">
        <v>229</v>
      </c>
      <c r="D89" s="23" t="s">
        <v>230</v>
      </c>
      <c r="E89" s="22" t="s">
        <v>26</v>
      </c>
      <c r="F89" s="41">
        <v>188.02</v>
      </c>
      <c r="G89" s="26">
        <v>111.45</v>
      </c>
      <c r="H89" s="27">
        <f t="shared" ref="H89:H94" si="15">G89*1.2979</f>
        <v>144.65095500000001</v>
      </c>
      <c r="I89" s="27">
        <f t="shared" ref="I89:I94" si="16">F89*G89</f>
        <v>20954.829000000002</v>
      </c>
      <c r="J89" s="27">
        <f t="shared" ref="J89:J94" si="17">F89*H89</f>
        <v>27197.272559100002</v>
      </c>
      <c r="K89" s="11" t="s">
        <v>231</v>
      </c>
    </row>
    <row r="90" spans="1:1024" ht="36.75" customHeight="1">
      <c r="A90" s="22" t="s">
        <v>232</v>
      </c>
      <c r="B90" s="22" t="s">
        <v>23</v>
      </c>
      <c r="C90" s="22" t="s">
        <v>233</v>
      </c>
      <c r="D90" s="23" t="s">
        <v>234</v>
      </c>
      <c r="E90" s="22" t="s">
        <v>26</v>
      </c>
      <c r="F90" s="41">
        <v>376.04</v>
      </c>
      <c r="G90" s="26">
        <v>20.23</v>
      </c>
      <c r="H90" s="27">
        <f t="shared" si="15"/>
        <v>26.256517000000002</v>
      </c>
      <c r="I90" s="54">
        <f t="shared" si="16"/>
        <v>7607.2892000000002</v>
      </c>
      <c r="J90" s="54">
        <f t="shared" si="17"/>
        <v>9873.5006526800007</v>
      </c>
      <c r="K90" s="11" t="s">
        <v>235</v>
      </c>
    </row>
    <row r="91" spans="1:1024" ht="39.75" customHeight="1">
      <c r="A91" s="22" t="s">
        <v>236</v>
      </c>
      <c r="B91" s="22" t="s">
        <v>23</v>
      </c>
      <c r="C91" s="22" t="s">
        <v>237</v>
      </c>
      <c r="D91" s="23" t="s">
        <v>238</v>
      </c>
      <c r="E91" s="22" t="s">
        <v>26</v>
      </c>
      <c r="F91" s="25">
        <v>188.02</v>
      </c>
      <c r="G91" s="26">
        <v>137.19999999999999</v>
      </c>
      <c r="H91" s="27">
        <f t="shared" si="15"/>
        <v>178.07187999999999</v>
      </c>
      <c r="I91" s="54">
        <f t="shared" si="16"/>
        <v>25796.344000000001</v>
      </c>
      <c r="J91" s="54">
        <f t="shared" si="17"/>
        <v>33481.074877600004</v>
      </c>
      <c r="K91" s="11" t="s">
        <v>231</v>
      </c>
    </row>
    <row r="92" spans="1:1024" ht="41.25" customHeight="1">
      <c r="A92" s="22" t="s">
        <v>239</v>
      </c>
      <c r="B92" s="22" t="s">
        <v>23</v>
      </c>
      <c r="C92" s="39" t="s">
        <v>240</v>
      </c>
      <c r="D92" s="23" t="s">
        <v>241</v>
      </c>
      <c r="E92" s="22" t="s">
        <v>93</v>
      </c>
      <c r="F92" s="25">
        <v>23.8</v>
      </c>
      <c r="G92" s="26">
        <v>108.84</v>
      </c>
      <c r="H92" s="27">
        <f t="shared" si="15"/>
        <v>141.26343600000001</v>
      </c>
      <c r="I92" s="54">
        <f t="shared" si="16"/>
        <v>2590.3920000000003</v>
      </c>
      <c r="J92" s="54">
        <f t="shared" si="17"/>
        <v>3362.0697768000005</v>
      </c>
      <c r="K92" s="11" t="s">
        <v>242</v>
      </c>
    </row>
    <row r="93" spans="1:1024" ht="45" customHeight="1">
      <c r="A93" s="22" t="s">
        <v>243</v>
      </c>
      <c r="B93" s="22" t="s">
        <v>50</v>
      </c>
      <c r="C93" s="22">
        <v>100434</v>
      </c>
      <c r="D93" s="23" t="s">
        <v>244</v>
      </c>
      <c r="E93" s="22" t="s">
        <v>93</v>
      </c>
      <c r="F93" s="25">
        <v>23.8</v>
      </c>
      <c r="G93" s="26">
        <v>70.87</v>
      </c>
      <c r="H93" s="27">
        <f t="shared" si="15"/>
        <v>91.982173000000003</v>
      </c>
      <c r="I93" s="54">
        <f t="shared" si="16"/>
        <v>1686.7060000000001</v>
      </c>
      <c r="J93" s="54">
        <f t="shared" si="17"/>
        <v>2189.1757173999999</v>
      </c>
      <c r="K93" s="11" t="s">
        <v>242</v>
      </c>
    </row>
    <row r="94" spans="1:1024" ht="40.5" customHeight="1">
      <c r="A94" s="22" t="s">
        <v>245</v>
      </c>
      <c r="B94" s="22" t="s">
        <v>50</v>
      </c>
      <c r="C94" s="22">
        <v>89578</v>
      </c>
      <c r="D94" s="51" t="s">
        <v>246</v>
      </c>
      <c r="E94" s="22" t="s">
        <v>93</v>
      </c>
      <c r="F94" s="25">
        <v>12</v>
      </c>
      <c r="G94" s="26">
        <v>51.85</v>
      </c>
      <c r="H94" s="27">
        <f t="shared" si="15"/>
        <v>67.296115</v>
      </c>
      <c r="I94" s="54">
        <f t="shared" si="16"/>
        <v>622.20000000000005</v>
      </c>
      <c r="J94" s="54">
        <f t="shared" si="17"/>
        <v>807.55338000000006</v>
      </c>
      <c r="K94" s="11" t="s">
        <v>247</v>
      </c>
    </row>
    <row r="95" spans="1:1024" ht="18">
      <c r="A95" s="22"/>
      <c r="B95" s="22"/>
      <c r="C95" s="39"/>
      <c r="D95" s="30"/>
      <c r="E95" s="22"/>
      <c r="F95" s="25"/>
      <c r="G95" s="26"/>
      <c r="H95" s="27"/>
      <c r="I95" s="27"/>
      <c r="J95" s="27"/>
      <c r="K95" s="11"/>
    </row>
    <row r="96" spans="1:1024" s="38" customFormat="1" ht="18">
      <c r="A96" s="31"/>
      <c r="B96" s="31"/>
      <c r="C96" s="31"/>
      <c r="D96" s="32"/>
      <c r="E96" s="31"/>
      <c r="F96" s="31"/>
      <c r="G96" s="31"/>
      <c r="H96" s="47" t="s">
        <v>81</v>
      </c>
      <c r="I96" s="48">
        <f>SUM(I89:I95)</f>
        <v>59257.760199999997</v>
      </c>
      <c r="J96" s="48">
        <f>SUM(J89:J95)</f>
        <v>76910.646963580002</v>
      </c>
      <c r="K96" s="44"/>
    </row>
    <row r="97" spans="1:11" ht="18">
      <c r="A97" s="17">
        <v>7</v>
      </c>
      <c r="B97" s="18"/>
      <c r="C97" s="18"/>
      <c r="D97" s="20" t="s">
        <v>248</v>
      </c>
      <c r="E97" s="20"/>
      <c r="F97" s="20"/>
      <c r="G97" s="20"/>
      <c r="H97" s="20"/>
      <c r="I97" s="20"/>
      <c r="J97" s="20"/>
      <c r="K97" s="19"/>
    </row>
    <row r="98" spans="1:11" ht="36" customHeight="1">
      <c r="A98" s="22" t="s">
        <v>249</v>
      </c>
      <c r="B98" s="22" t="s">
        <v>23</v>
      </c>
      <c r="C98" s="22" t="s">
        <v>250</v>
      </c>
      <c r="D98" s="23" t="s">
        <v>251</v>
      </c>
      <c r="E98" s="22" t="s">
        <v>26</v>
      </c>
      <c r="F98" s="41">
        <v>9.5</v>
      </c>
      <c r="G98" s="26">
        <v>934.49</v>
      </c>
      <c r="H98" s="27">
        <f t="shared" ref="H98:H109" si="18">G98*1.2979</f>
        <v>1212.8745710000001</v>
      </c>
      <c r="I98" s="27">
        <f t="shared" ref="I98:I109" si="19">F98*G98</f>
        <v>8877.6550000000007</v>
      </c>
      <c r="J98" s="27">
        <f t="shared" ref="J98:J109" si="20">F98*H98</f>
        <v>11522.308424500001</v>
      </c>
      <c r="K98" s="30" t="s">
        <v>252</v>
      </c>
    </row>
    <row r="99" spans="1:11" ht="21" customHeight="1">
      <c r="A99" s="22" t="s">
        <v>253</v>
      </c>
      <c r="B99" s="22" t="s">
        <v>23</v>
      </c>
      <c r="C99" s="22" t="s">
        <v>254</v>
      </c>
      <c r="D99" s="23" t="s">
        <v>255</v>
      </c>
      <c r="E99" s="22" t="s">
        <v>26</v>
      </c>
      <c r="F99" s="25">
        <v>5.04</v>
      </c>
      <c r="G99" s="26">
        <v>489.3</v>
      </c>
      <c r="H99" s="27">
        <f t="shared" si="18"/>
        <v>635.06247000000008</v>
      </c>
      <c r="I99" s="54">
        <f t="shared" si="19"/>
        <v>2466.0720000000001</v>
      </c>
      <c r="J99" s="54">
        <f t="shared" si="20"/>
        <v>3200.7148488000003</v>
      </c>
      <c r="K99" s="11" t="s">
        <v>256</v>
      </c>
    </row>
    <row r="100" spans="1:11" ht="22.5" customHeight="1">
      <c r="A100" s="22" t="s">
        <v>257</v>
      </c>
      <c r="B100" s="22" t="s">
        <v>23</v>
      </c>
      <c r="C100" s="22" t="s">
        <v>258</v>
      </c>
      <c r="D100" s="23" t="s">
        <v>259</v>
      </c>
      <c r="E100" s="22" t="s">
        <v>64</v>
      </c>
      <c r="F100" s="25">
        <v>1</v>
      </c>
      <c r="G100" s="26">
        <v>641.66</v>
      </c>
      <c r="H100" s="27">
        <f t="shared" si="18"/>
        <v>832.81051400000001</v>
      </c>
      <c r="I100" s="54">
        <f t="shared" si="19"/>
        <v>641.66</v>
      </c>
      <c r="J100" s="54">
        <f t="shared" si="20"/>
        <v>832.81051400000001</v>
      </c>
      <c r="K100" s="11" t="s">
        <v>260</v>
      </c>
    </row>
    <row r="101" spans="1:11" ht="22.5" customHeight="1">
      <c r="A101" s="22" t="s">
        <v>261</v>
      </c>
      <c r="B101" s="22" t="s">
        <v>23</v>
      </c>
      <c r="C101" s="22" t="s">
        <v>262</v>
      </c>
      <c r="D101" s="23" t="s">
        <v>263</v>
      </c>
      <c r="E101" s="22" t="s">
        <v>64</v>
      </c>
      <c r="F101" s="25">
        <v>1</v>
      </c>
      <c r="G101" s="26">
        <v>400.31</v>
      </c>
      <c r="H101" s="27">
        <f t="shared" si="18"/>
        <v>519.56234900000004</v>
      </c>
      <c r="I101" s="54">
        <f t="shared" si="19"/>
        <v>400.31</v>
      </c>
      <c r="J101" s="54">
        <f t="shared" si="20"/>
        <v>519.56234900000004</v>
      </c>
      <c r="K101" s="11" t="s">
        <v>264</v>
      </c>
    </row>
    <row r="102" spans="1:11" ht="22.5" customHeight="1">
      <c r="A102" s="22" t="s">
        <v>265</v>
      </c>
      <c r="B102" s="22" t="s">
        <v>23</v>
      </c>
      <c r="C102" s="22" t="s">
        <v>266</v>
      </c>
      <c r="D102" s="23" t="s">
        <v>267</v>
      </c>
      <c r="E102" s="22" t="s">
        <v>26</v>
      </c>
      <c r="F102" s="25">
        <v>0.8</v>
      </c>
      <c r="G102" s="26">
        <v>939.71</v>
      </c>
      <c r="H102" s="27">
        <f t="shared" si="18"/>
        <v>1219.6496090000001</v>
      </c>
      <c r="I102" s="54">
        <f t="shared" si="19"/>
        <v>751.76800000000003</v>
      </c>
      <c r="J102" s="54">
        <f t="shared" si="20"/>
        <v>975.71968720000007</v>
      </c>
      <c r="K102" s="11" t="s">
        <v>268</v>
      </c>
    </row>
    <row r="103" spans="1:11" ht="22.5" customHeight="1">
      <c r="A103" s="22" t="s">
        <v>269</v>
      </c>
      <c r="B103" s="22" t="s">
        <v>23</v>
      </c>
      <c r="C103" s="22" t="s">
        <v>270</v>
      </c>
      <c r="D103" s="23" t="s">
        <v>271</v>
      </c>
      <c r="E103" s="22" t="s">
        <v>26</v>
      </c>
      <c r="F103" s="25">
        <v>20.16</v>
      </c>
      <c r="G103" s="26">
        <v>41.03</v>
      </c>
      <c r="H103" s="27">
        <f t="shared" si="18"/>
        <v>53.252837000000007</v>
      </c>
      <c r="I103" s="54">
        <f t="shared" si="19"/>
        <v>827.16480000000001</v>
      </c>
      <c r="J103" s="54">
        <f t="shared" si="20"/>
        <v>1073.5771939200001</v>
      </c>
      <c r="K103" s="11" t="s">
        <v>272</v>
      </c>
    </row>
    <row r="104" spans="1:11" ht="21.75" customHeight="1">
      <c r="A104" s="22" t="s">
        <v>273</v>
      </c>
      <c r="B104" s="22" t="s">
        <v>23</v>
      </c>
      <c r="C104" s="22" t="s">
        <v>274</v>
      </c>
      <c r="D104" s="23" t="s">
        <v>275</v>
      </c>
      <c r="E104" s="22" t="s">
        <v>26</v>
      </c>
      <c r="F104" s="25">
        <v>12.6</v>
      </c>
      <c r="G104" s="26">
        <v>1043.53</v>
      </c>
      <c r="H104" s="27">
        <f t="shared" si="18"/>
        <v>1354.3975869999999</v>
      </c>
      <c r="I104" s="54">
        <f t="shared" si="19"/>
        <v>13148.477999999999</v>
      </c>
      <c r="J104" s="54">
        <f t="shared" si="20"/>
        <v>17065.409596199999</v>
      </c>
      <c r="K104" s="11" t="s">
        <v>276</v>
      </c>
    </row>
    <row r="105" spans="1:11" ht="21" customHeight="1">
      <c r="A105" s="22" t="s">
        <v>277</v>
      </c>
      <c r="B105" s="22" t="s">
        <v>23</v>
      </c>
      <c r="C105" s="22" t="s">
        <v>278</v>
      </c>
      <c r="D105" s="23" t="s">
        <v>279</v>
      </c>
      <c r="E105" s="22" t="s">
        <v>26</v>
      </c>
      <c r="F105" s="25">
        <v>25.2</v>
      </c>
      <c r="G105" s="26">
        <v>43.54</v>
      </c>
      <c r="H105" s="27">
        <f t="shared" si="18"/>
        <v>56.510566000000004</v>
      </c>
      <c r="I105" s="54">
        <f t="shared" si="19"/>
        <v>1097.2079999999999</v>
      </c>
      <c r="J105" s="54">
        <f t="shared" si="20"/>
        <v>1424.0662632000001</v>
      </c>
      <c r="K105" s="11" t="s">
        <v>280</v>
      </c>
    </row>
    <row r="106" spans="1:11" ht="36">
      <c r="A106" s="22" t="s">
        <v>281</v>
      </c>
      <c r="B106" s="22" t="s">
        <v>23</v>
      </c>
      <c r="C106" s="22" t="s">
        <v>282</v>
      </c>
      <c r="D106" s="23" t="s">
        <v>283</v>
      </c>
      <c r="E106" s="22" t="s">
        <v>26</v>
      </c>
      <c r="F106" s="25">
        <v>10.56</v>
      </c>
      <c r="G106" s="26">
        <v>149.4</v>
      </c>
      <c r="H106" s="27">
        <f t="shared" si="18"/>
        <v>193.90626</v>
      </c>
      <c r="I106" s="54">
        <f t="shared" si="19"/>
        <v>1577.6640000000002</v>
      </c>
      <c r="J106" s="54">
        <f t="shared" si="20"/>
        <v>2047.6501056000002</v>
      </c>
      <c r="K106" s="11" t="s">
        <v>284</v>
      </c>
    </row>
    <row r="107" spans="1:11" ht="44.25" customHeight="1">
      <c r="A107" s="22" t="s">
        <v>285</v>
      </c>
      <c r="B107" s="22" t="s">
        <v>23</v>
      </c>
      <c r="C107" s="22" t="s">
        <v>286</v>
      </c>
      <c r="D107" s="23" t="s">
        <v>287</v>
      </c>
      <c r="E107" s="22" t="s">
        <v>93</v>
      </c>
      <c r="F107" s="25">
        <v>36</v>
      </c>
      <c r="G107" s="26">
        <v>37.619999999999997</v>
      </c>
      <c r="H107" s="27">
        <f t="shared" si="18"/>
        <v>48.826997999999996</v>
      </c>
      <c r="I107" s="54">
        <f t="shared" si="19"/>
        <v>1354.32</v>
      </c>
      <c r="J107" s="54">
        <f t="shared" si="20"/>
        <v>1757.7719279999999</v>
      </c>
      <c r="K107" s="30" t="s">
        <v>288</v>
      </c>
    </row>
    <row r="108" spans="1:11" ht="38.25" customHeight="1">
      <c r="A108" s="22" t="s">
        <v>289</v>
      </c>
      <c r="B108" s="22" t="s">
        <v>23</v>
      </c>
      <c r="C108" s="22" t="s">
        <v>290</v>
      </c>
      <c r="D108" s="23" t="s">
        <v>291</v>
      </c>
      <c r="E108" s="22" t="s">
        <v>93</v>
      </c>
      <c r="F108" s="25">
        <v>4.7</v>
      </c>
      <c r="G108" s="26">
        <v>171.18</v>
      </c>
      <c r="H108" s="27">
        <f t="shared" si="18"/>
        <v>222.17452200000002</v>
      </c>
      <c r="I108" s="54">
        <f t="shared" si="19"/>
        <v>804.54600000000005</v>
      </c>
      <c r="J108" s="54">
        <f t="shared" si="20"/>
        <v>1044.2202534</v>
      </c>
      <c r="K108" s="11" t="s">
        <v>292</v>
      </c>
    </row>
    <row r="109" spans="1:11" ht="57" customHeight="1">
      <c r="A109" s="22" t="s">
        <v>293</v>
      </c>
      <c r="B109" s="22" t="s">
        <v>23</v>
      </c>
      <c r="C109" s="22" t="s">
        <v>294</v>
      </c>
      <c r="D109" s="23" t="s">
        <v>295</v>
      </c>
      <c r="E109" s="22" t="s">
        <v>26</v>
      </c>
      <c r="F109" s="25">
        <v>8.0500000000000007</v>
      </c>
      <c r="G109" s="26">
        <v>575.54</v>
      </c>
      <c r="H109" s="27">
        <f t="shared" si="18"/>
        <v>746.99336600000004</v>
      </c>
      <c r="I109" s="54">
        <f t="shared" si="19"/>
        <v>4633.0969999999998</v>
      </c>
      <c r="J109" s="54">
        <f t="shared" si="20"/>
        <v>6013.2965963000006</v>
      </c>
      <c r="K109" s="11" t="s">
        <v>296</v>
      </c>
    </row>
    <row r="110" spans="1:11" ht="18">
      <c r="A110" s="22"/>
      <c r="B110" s="22"/>
      <c r="C110" s="52"/>
      <c r="D110" s="30"/>
      <c r="E110" s="53"/>
      <c r="F110" s="25"/>
      <c r="G110" s="27"/>
      <c r="H110" s="27"/>
      <c r="I110" s="27"/>
      <c r="J110" s="27"/>
      <c r="K110" s="11"/>
    </row>
    <row r="111" spans="1:11" s="38" customFormat="1" ht="18">
      <c r="A111" s="31"/>
      <c r="B111" s="31"/>
      <c r="C111" s="31"/>
      <c r="D111" s="32"/>
      <c r="E111" s="31"/>
      <c r="F111" s="31"/>
      <c r="G111" s="31"/>
      <c r="H111" s="35" t="s">
        <v>81</v>
      </c>
      <c r="I111" s="36">
        <f>SUM(I98:I110)</f>
        <v>36579.942799999997</v>
      </c>
      <c r="J111" s="36">
        <f>SUM(J98:J110)</f>
        <v>47477.107760120001</v>
      </c>
      <c r="K111" s="44"/>
    </row>
    <row r="112" spans="1:11" ht="18">
      <c r="A112" s="17">
        <v>8</v>
      </c>
      <c r="B112" s="18"/>
      <c r="C112" s="18"/>
      <c r="D112" s="20" t="s">
        <v>297</v>
      </c>
      <c r="E112" s="20"/>
      <c r="F112" s="20"/>
      <c r="G112" s="20"/>
      <c r="H112" s="20"/>
      <c r="I112" s="20"/>
      <c r="J112" s="20"/>
      <c r="K112" s="19"/>
    </row>
    <row r="113" spans="1:11" ht="45" customHeight="1">
      <c r="A113" s="22" t="s">
        <v>298</v>
      </c>
      <c r="B113" s="22" t="s">
        <v>23</v>
      </c>
      <c r="C113" s="39" t="s">
        <v>84</v>
      </c>
      <c r="D113" s="23" t="s">
        <v>85</v>
      </c>
      <c r="E113" s="22" t="s">
        <v>55</v>
      </c>
      <c r="F113" s="25">
        <v>2.25</v>
      </c>
      <c r="G113" s="26">
        <v>42.18</v>
      </c>
      <c r="H113" s="27">
        <f t="shared" ref="H113:H144" si="21">G113*1.2979</f>
        <v>54.745422000000005</v>
      </c>
      <c r="I113" s="27">
        <f t="shared" ref="I113:I144" si="22">F113*G113</f>
        <v>94.905000000000001</v>
      </c>
      <c r="J113" s="27">
        <f t="shared" ref="J113:J144" si="23">F113*H113</f>
        <v>123.17719950000001</v>
      </c>
      <c r="K113" s="30" t="s">
        <v>299</v>
      </c>
    </row>
    <row r="114" spans="1:11" ht="45" customHeight="1">
      <c r="A114" s="22" t="s">
        <v>300</v>
      </c>
      <c r="B114" s="22" t="s">
        <v>23</v>
      </c>
      <c r="C114" s="39" t="s">
        <v>301</v>
      </c>
      <c r="D114" s="23" t="s">
        <v>302</v>
      </c>
      <c r="E114" s="22" t="s">
        <v>55</v>
      </c>
      <c r="F114" s="25">
        <v>2.25</v>
      </c>
      <c r="G114" s="26">
        <v>15.74</v>
      </c>
      <c r="H114" s="27">
        <f t="shared" si="21"/>
        <v>20.428946</v>
      </c>
      <c r="I114" s="54">
        <f t="shared" si="22"/>
        <v>35.414999999999999</v>
      </c>
      <c r="J114" s="54">
        <f t="shared" si="23"/>
        <v>45.965128499999999</v>
      </c>
      <c r="K114" s="30" t="s">
        <v>299</v>
      </c>
    </row>
    <row r="115" spans="1:11" ht="40.5" customHeight="1">
      <c r="A115" s="22" t="s">
        <v>303</v>
      </c>
      <c r="B115" s="22" t="s">
        <v>23</v>
      </c>
      <c r="C115" s="22" t="s">
        <v>304</v>
      </c>
      <c r="D115" s="23" t="s">
        <v>305</v>
      </c>
      <c r="E115" s="22" t="s">
        <v>93</v>
      </c>
      <c r="F115" s="41">
        <v>30</v>
      </c>
      <c r="G115" s="26">
        <v>21.96</v>
      </c>
      <c r="H115" s="27">
        <f t="shared" si="21"/>
        <v>28.501884000000004</v>
      </c>
      <c r="I115" s="54">
        <f t="shared" si="22"/>
        <v>658.80000000000007</v>
      </c>
      <c r="J115" s="54">
        <f t="shared" si="23"/>
        <v>855.05652000000009</v>
      </c>
      <c r="K115" s="30" t="s">
        <v>306</v>
      </c>
    </row>
    <row r="116" spans="1:11" ht="40.5" customHeight="1">
      <c r="A116" s="22" t="s">
        <v>307</v>
      </c>
      <c r="B116" s="22" t="s">
        <v>23</v>
      </c>
      <c r="C116" s="22" t="s">
        <v>308</v>
      </c>
      <c r="D116" s="23" t="s">
        <v>309</v>
      </c>
      <c r="E116" s="22" t="s">
        <v>93</v>
      </c>
      <c r="F116" s="41">
        <v>30</v>
      </c>
      <c r="G116" s="26">
        <v>11.63</v>
      </c>
      <c r="H116" s="27">
        <f t="shared" si="21"/>
        <v>15.094577000000001</v>
      </c>
      <c r="I116" s="54">
        <f t="shared" si="22"/>
        <v>348.90000000000003</v>
      </c>
      <c r="J116" s="54">
        <f t="shared" si="23"/>
        <v>452.83731</v>
      </c>
      <c r="K116" s="30" t="s">
        <v>310</v>
      </c>
    </row>
    <row r="117" spans="1:11" ht="40.5" customHeight="1">
      <c r="A117" s="22" t="s">
        <v>311</v>
      </c>
      <c r="B117" s="22" t="s">
        <v>23</v>
      </c>
      <c r="C117" s="24" t="s">
        <v>312</v>
      </c>
      <c r="D117" s="23" t="s">
        <v>313</v>
      </c>
      <c r="E117" s="22" t="s">
        <v>93</v>
      </c>
      <c r="F117" s="41">
        <v>90</v>
      </c>
      <c r="G117" s="26">
        <v>26.31</v>
      </c>
      <c r="H117" s="27">
        <f t="shared" si="21"/>
        <v>34.147748999999997</v>
      </c>
      <c r="I117" s="54">
        <f t="shared" si="22"/>
        <v>2367.9</v>
      </c>
      <c r="J117" s="54">
        <f t="shared" si="23"/>
        <v>3073.2974099999997</v>
      </c>
      <c r="K117" s="30" t="s">
        <v>314</v>
      </c>
    </row>
    <row r="118" spans="1:11" ht="46.5" customHeight="1">
      <c r="A118" s="22" t="s">
        <v>315</v>
      </c>
      <c r="B118" s="22" t="s">
        <v>23</v>
      </c>
      <c r="C118" s="24" t="s">
        <v>316</v>
      </c>
      <c r="D118" s="23" t="s">
        <v>317</v>
      </c>
      <c r="E118" s="22" t="s">
        <v>93</v>
      </c>
      <c r="F118" s="41">
        <v>30</v>
      </c>
      <c r="G118" s="26">
        <v>18.13</v>
      </c>
      <c r="H118" s="27">
        <f t="shared" si="21"/>
        <v>23.530926999999998</v>
      </c>
      <c r="I118" s="54">
        <f t="shared" si="22"/>
        <v>543.9</v>
      </c>
      <c r="J118" s="54">
        <f t="shared" si="23"/>
        <v>705.92780999999991</v>
      </c>
      <c r="K118" s="30" t="s">
        <v>318</v>
      </c>
    </row>
    <row r="119" spans="1:11" ht="46.5" customHeight="1">
      <c r="A119" s="22" t="s">
        <v>319</v>
      </c>
      <c r="B119" s="22" t="s">
        <v>23</v>
      </c>
      <c r="C119" s="22" t="s">
        <v>320</v>
      </c>
      <c r="D119" s="23" t="s">
        <v>321</v>
      </c>
      <c r="E119" s="22" t="s">
        <v>93</v>
      </c>
      <c r="F119" s="41">
        <v>30</v>
      </c>
      <c r="G119" s="26">
        <v>7.91</v>
      </c>
      <c r="H119" s="27">
        <f t="shared" si="21"/>
        <v>10.266389</v>
      </c>
      <c r="I119" s="54">
        <f t="shared" si="22"/>
        <v>237.3</v>
      </c>
      <c r="J119" s="54">
        <f t="shared" si="23"/>
        <v>307.99167</v>
      </c>
      <c r="K119" s="30" t="s">
        <v>322</v>
      </c>
    </row>
    <row r="120" spans="1:11" ht="46.5" customHeight="1">
      <c r="A120" s="22" t="s">
        <v>323</v>
      </c>
      <c r="B120" s="22" t="s">
        <v>23</v>
      </c>
      <c r="C120" s="22" t="s">
        <v>324</v>
      </c>
      <c r="D120" s="23" t="s">
        <v>325</v>
      </c>
      <c r="E120" s="22" t="s">
        <v>93</v>
      </c>
      <c r="F120" s="41">
        <v>200</v>
      </c>
      <c r="G120" s="26">
        <v>16.02</v>
      </c>
      <c r="H120" s="27">
        <f t="shared" si="21"/>
        <v>20.792358</v>
      </c>
      <c r="I120" s="54">
        <f t="shared" si="22"/>
        <v>3204</v>
      </c>
      <c r="J120" s="54">
        <f t="shared" si="23"/>
        <v>4158.4715999999999</v>
      </c>
      <c r="K120" s="11" t="s">
        <v>326</v>
      </c>
    </row>
    <row r="121" spans="1:11" ht="46.5" customHeight="1">
      <c r="A121" s="22" t="s">
        <v>327</v>
      </c>
      <c r="B121" s="22" t="s">
        <v>23</v>
      </c>
      <c r="C121" s="22" t="s">
        <v>328</v>
      </c>
      <c r="D121" s="23" t="s">
        <v>329</v>
      </c>
      <c r="E121" s="22" t="s">
        <v>93</v>
      </c>
      <c r="F121" s="41">
        <v>150</v>
      </c>
      <c r="G121" s="26">
        <v>18.309999999999999</v>
      </c>
      <c r="H121" s="27">
        <f t="shared" si="21"/>
        <v>23.764548999999999</v>
      </c>
      <c r="I121" s="54">
        <f t="shared" si="22"/>
        <v>2746.5</v>
      </c>
      <c r="J121" s="54">
        <f t="shared" si="23"/>
        <v>3564.68235</v>
      </c>
      <c r="K121" s="11" t="s">
        <v>330</v>
      </c>
    </row>
    <row r="122" spans="1:11" ht="46.5" customHeight="1">
      <c r="A122" s="22" t="s">
        <v>331</v>
      </c>
      <c r="B122" s="22" t="s">
        <v>23</v>
      </c>
      <c r="C122" s="22" t="s">
        <v>332</v>
      </c>
      <c r="D122" s="23" t="s">
        <v>333</v>
      </c>
      <c r="E122" s="22" t="s">
        <v>64</v>
      </c>
      <c r="F122" s="41">
        <v>1</v>
      </c>
      <c r="G122" s="26">
        <v>180.74</v>
      </c>
      <c r="H122" s="27">
        <f t="shared" si="21"/>
        <v>234.58244600000003</v>
      </c>
      <c r="I122" s="54">
        <f t="shared" si="22"/>
        <v>180.74</v>
      </c>
      <c r="J122" s="54">
        <f t="shared" si="23"/>
        <v>234.58244600000003</v>
      </c>
      <c r="K122" s="11" t="s">
        <v>334</v>
      </c>
    </row>
    <row r="123" spans="1:11" ht="46.5" customHeight="1">
      <c r="A123" s="22" t="s">
        <v>335</v>
      </c>
      <c r="B123" s="22" t="s">
        <v>23</v>
      </c>
      <c r="C123" s="22" t="s">
        <v>336</v>
      </c>
      <c r="D123" s="23" t="s">
        <v>337</v>
      </c>
      <c r="E123" s="22" t="s">
        <v>64</v>
      </c>
      <c r="F123" s="41">
        <v>1</v>
      </c>
      <c r="G123" s="26">
        <v>774.19</v>
      </c>
      <c r="H123" s="27">
        <f t="shared" si="21"/>
        <v>1004.8212010000001</v>
      </c>
      <c r="I123" s="54">
        <f t="shared" si="22"/>
        <v>774.19</v>
      </c>
      <c r="J123" s="54">
        <f t="shared" si="23"/>
        <v>1004.8212010000001</v>
      </c>
      <c r="K123" s="11" t="s">
        <v>338</v>
      </c>
    </row>
    <row r="124" spans="1:11" ht="39.75" customHeight="1">
      <c r="A124" s="22" t="s">
        <v>339</v>
      </c>
      <c r="B124" s="22" t="s">
        <v>23</v>
      </c>
      <c r="C124" s="22" t="s">
        <v>340</v>
      </c>
      <c r="D124" s="23" t="s">
        <v>341</v>
      </c>
      <c r="E124" s="22" t="s">
        <v>93</v>
      </c>
      <c r="F124" s="41">
        <v>200</v>
      </c>
      <c r="G124" s="26">
        <v>22.49</v>
      </c>
      <c r="H124" s="27">
        <f t="shared" si="21"/>
        <v>29.189771</v>
      </c>
      <c r="I124" s="54">
        <f t="shared" si="22"/>
        <v>4498</v>
      </c>
      <c r="J124" s="54">
        <f t="shared" si="23"/>
        <v>5837.9542000000001</v>
      </c>
      <c r="K124" s="11" t="s">
        <v>342</v>
      </c>
    </row>
    <row r="125" spans="1:11" ht="24.75" customHeight="1">
      <c r="A125" s="22" t="s">
        <v>343</v>
      </c>
      <c r="B125" s="22" t="s">
        <v>23</v>
      </c>
      <c r="C125" s="22" t="s">
        <v>344</v>
      </c>
      <c r="D125" s="23" t="s">
        <v>345</v>
      </c>
      <c r="E125" s="22" t="s">
        <v>93</v>
      </c>
      <c r="F125" s="41">
        <v>300</v>
      </c>
      <c r="G125" s="26">
        <v>2.5299999999999998</v>
      </c>
      <c r="H125" s="27">
        <f t="shared" si="21"/>
        <v>3.283687</v>
      </c>
      <c r="I125" s="54">
        <f t="shared" si="22"/>
        <v>758.99999999999989</v>
      </c>
      <c r="J125" s="54">
        <f t="shared" si="23"/>
        <v>985.10609999999997</v>
      </c>
      <c r="K125" s="11" t="s">
        <v>346</v>
      </c>
    </row>
    <row r="126" spans="1:11" ht="34.5" customHeight="1">
      <c r="A126" s="22" t="s">
        <v>347</v>
      </c>
      <c r="B126" s="22" t="s">
        <v>23</v>
      </c>
      <c r="C126" s="22" t="s">
        <v>348</v>
      </c>
      <c r="D126" s="23" t="s">
        <v>349</v>
      </c>
      <c r="E126" s="22" t="s">
        <v>93</v>
      </c>
      <c r="F126" s="41">
        <v>300</v>
      </c>
      <c r="G126" s="26">
        <v>3.38</v>
      </c>
      <c r="H126" s="27">
        <f t="shared" si="21"/>
        <v>4.3869020000000001</v>
      </c>
      <c r="I126" s="54">
        <f t="shared" si="22"/>
        <v>1014</v>
      </c>
      <c r="J126" s="54">
        <f t="shared" si="23"/>
        <v>1316.0706</v>
      </c>
      <c r="K126" s="11" t="s">
        <v>346</v>
      </c>
    </row>
    <row r="127" spans="1:11" ht="32.25" customHeight="1">
      <c r="A127" s="22" t="s">
        <v>350</v>
      </c>
      <c r="B127" s="22" t="s">
        <v>23</v>
      </c>
      <c r="C127" s="22" t="s">
        <v>351</v>
      </c>
      <c r="D127" s="23" t="s">
        <v>352</v>
      </c>
      <c r="E127" s="22" t="s">
        <v>93</v>
      </c>
      <c r="F127" s="41">
        <v>300</v>
      </c>
      <c r="G127" s="26">
        <v>4.8600000000000003</v>
      </c>
      <c r="H127" s="27">
        <f t="shared" si="21"/>
        <v>6.3077940000000003</v>
      </c>
      <c r="I127" s="54">
        <f t="shared" si="22"/>
        <v>1458</v>
      </c>
      <c r="J127" s="54">
        <f t="shared" si="23"/>
        <v>1892.3382000000001</v>
      </c>
      <c r="K127" s="11" t="s">
        <v>346</v>
      </c>
    </row>
    <row r="128" spans="1:11" ht="53.25" customHeight="1">
      <c r="A128" s="22" t="s">
        <v>353</v>
      </c>
      <c r="B128" s="22" t="s">
        <v>23</v>
      </c>
      <c r="C128" s="22" t="s">
        <v>354</v>
      </c>
      <c r="D128" s="23" t="s">
        <v>355</v>
      </c>
      <c r="E128" s="22" t="s">
        <v>64</v>
      </c>
      <c r="F128" s="41">
        <v>10</v>
      </c>
      <c r="G128" s="26">
        <v>29.45</v>
      </c>
      <c r="H128" s="27">
        <f t="shared" si="21"/>
        <v>38.223154999999998</v>
      </c>
      <c r="I128" s="54">
        <f t="shared" si="22"/>
        <v>294.5</v>
      </c>
      <c r="J128" s="54">
        <f t="shared" si="23"/>
        <v>382.23154999999997</v>
      </c>
      <c r="K128" s="11" t="s">
        <v>356</v>
      </c>
    </row>
    <row r="129" spans="1:11" ht="52.5" customHeight="1">
      <c r="A129" s="22" t="s">
        <v>357</v>
      </c>
      <c r="B129" s="22" t="s">
        <v>23</v>
      </c>
      <c r="C129" s="22" t="s">
        <v>358</v>
      </c>
      <c r="D129" s="23" t="s">
        <v>359</v>
      </c>
      <c r="E129" s="22" t="s">
        <v>64</v>
      </c>
      <c r="F129" s="41">
        <v>13</v>
      </c>
      <c r="G129" s="26">
        <v>122.73</v>
      </c>
      <c r="H129" s="27">
        <f t="shared" si="21"/>
        <v>159.291267</v>
      </c>
      <c r="I129" s="54">
        <f t="shared" si="22"/>
        <v>1595.49</v>
      </c>
      <c r="J129" s="54">
        <f t="shared" si="23"/>
        <v>2070.7864709999999</v>
      </c>
      <c r="K129" s="11" t="s">
        <v>360</v>
      </c>
    </row>
    <row r="130" spans="1:11" ht="52.5" customHeight="1">
      <c r="A130" s="22" t="s">
        <v>361</v>
      </c>
      <c r="B130" s="22" t="s">
        <v>23</v>
      </c>
      <c r="C130" s="22" t="s">
        <v>362</v>
      </c>
      <c r="D130" s="23" t="s">
        <v>363</v>
      </c>
      <c r="E130" s="22" t="s">
        <v>64</v>
      </c>
      <c r="F130" s="41">
        <v>1</v>
      </c>
      <c r="G130" s="26">
        <v>189.98</v>
      </c>
      <c r="H130" s="27">
        <f t="shared" si="21"/>
        <v>246.575042</v>
      </c>
      <c r="I130" s="54">
        <f t="shared" si="22"/>
        <v>189.98</v>
      </c>
      <c r="J130" s="54">
        <f t="shared" si="23"/>
        <v>246.575042</v>
      </c>
      <c r="K130" s="11" t="s">
        <v>364</v>
      </c>
    </row>
    <row r="131" spans="1:11" ht="52.5" customHeight="1">
      <c r="A131" s="22" t="s">
        <v>365</v>
      </c>
      <c r="B131" s="22" t="s">
        <v>23</v>
      </c>
      <c r="C131" s="22" t="s">
        <v>366</v>
      </c>
      <c r="D131" s="23" t="s">
        <v>367</v>
      </c>
      <c r="E131" s="22" t="s">
        <v>64</v>
      </c>
      <c r="F131" s="41">
        <v>37</v>
      </c>
      <c r="G131" s="26">
        <v>13.94</v>
      </c>
      <c r="H131" s="27">
        <f t="shared" si="21"/>
        <v>18.092725999999999</v>
      </c>
      <c r="I131" s="54">
        <f t="shared" si="22"/>
        <v>515.78</v>
      </c>
      <c r="J131" s="54">
        <f t="shared" si="23"/>
        <v>669.43086199999993</v>
      </c>
      <c r="K131" s="11" t="s">
        <v>368</v>
      </c>
    </row>
    <row r="132" spans="1:11" ht="52.5" customHeight="1">
      <c r="A132" s="22" t="s">
        <v>369</v>
      </c>
      <c r="B132" s="22" t="s">
        <v>23</v>
      </c>
      <c r="C132" s="22" t="s">
        <v>370</v>
      </c>
      <c r="D132" s="23" t="s">
        <v>371</v>
      </c>
      <c r="E132" s="22" t="s">
        <v>64</v>
      </c>
      <c r="F132" s="41">
        <v>18</v>
      </c>
      <c r="G132" s="26">
        <v>18.77</v>
      </c>
      <c r="H132" s="27">
        <f t="shared" si="21"/>
        <v>24.361583</v>
      </c>
      <c r="I132" s="54">
        <f t="shared" si="22"/>
        <v>337.86</v>
      </c>
      <c r="J132" s="54">
        <f t="shared" si="23"/>
        <v>438.50849399999998</v>
      </c>
      <c r="K132" s="11" t="s">
        <v>372</v>
      </c>
    </row>
    <row r="133" spans="1:11" ht="52.5" customHeight="1">
      <c r="A133" s="22" t="s">
        <v>373</v>
      </c>
      <c r="B133" s="22" t="s">
        <v>23</v>
      </c>
      <c r="C133" s="22" t="s">
        <v>374</v>
      </c>
      <c r="D133" s="23" t="s">
        <v>375</v>
      </c>
      <c r="E133" s="22" t="s">
        <v>376</v>
      </c>
      <c r="F133" s="41">
        <v>17</v>
      </c>
      <c r="G133" s="26">
        <v>35.619999999999997</v>
      </c>
      <c r="H133" s="27">
        <f t="shared" si="21"/>
        <v>46.231197999999999</v>
      </c>
      <c r="I133" s="54">
        <f t="shared" si="22"/>
        <v>605.54</v>
      </c>
      <c r="J133" s="54">
        <f t="shared" si="23"/>
        <v>785.93036599999994</v>
      </c>
      <c r="K133" s="11" t="s">
        <v>377</v>
      </c>
    </row>
    <row r="134" spans="1:11" ht="52.5" customHeight="1">
      <c r="A134" s="22" t="s">
        <v>378</v>
      </c>
      <c r="B134" s="22" t="s">
        <v>23</v>
      </c>
      <c r="C134" s="22" t="s">
        <v>379</v>
      </c>
      <c r="D134" s="23" t="s">
        <v>380</v>
      </c>
      <c r="E134" s="22" t="s">
        <v>376</v>
      </c>
      <c r="F134" s="41">
        <v>8</v>
      </c>
      <c r="G134" s="26">
        <v>28.05</v>
      </c>
      <c r="H134" s="27">
        <f t="shared" si="21"/>
        <v>36.406095000000001</v>
      </c>
      <c r="I134" s="54">
        <f t="shared" si="22"/>
        <v>224.4</v>
      </c>
      <c r="J134" s="54">
        <f t="shared" si="23"/>
        <v>291.24876</v>
      </c>
      <c r="K134" s="11" t="s">
        <v>381</v>
      </c>
    </row>
    <row r="135" spans="1:11" ht="52.5" customHeight="1">
      <c r="A135" s="22" t="s">
        <v>382</v>
      </c>
      <c r="B135" s="22" t="s">
        <v>23</v>
      </c>
      <c r="C135" s="22" t="s">
        <v>383</v>
      </c>
      <c r="D135" s="23" t="s">
        <v>384</v>
      </c>
      <c r="E135" s="22" t="s">
        <v>64</v>
      </c>
      <c r="F135" s="41">
        <v>5</v>
      </c>
      <c r="G135" s="26">
        <v>70.23</v>
      </c>
      <c r="H135" s="27">
        <f t="shared" si="21"/>
        <v>91.151517000000013</v>
      </c>
      <c r="I135" s="54">
        <f t="shared" si="22"/>
        <v>351.15000000000003</v>
      </c>
      <c r="J135" s="54">
        <f t="shared" si="23"/>
        <v>455.75758500000006</v>
      </c>
      <c r="K135" s="11" t="s">
        <v>385</v>
      </c>
    </row>
    <row r="136" spans="1:11" ht="52.5" customHeight="1">
      <c r="A136" s="22" t="s">
        <v>386</v>
      </c>
      <c r="B136" s="22" t="s">
        <v>23</v>
      </c>
      <c r="C136" s="22" t="s">
        <v>387</v>
      </c>
      <c r="D136" s="23" t="s">
        <v>388</v>
      </c>
      <c r="E136" s="22" t="s">
        <v>64</v>
      </c>
      <c r="F136" s="41">
        <v>5</v>
      </c>
      <c r="G136" s="26">
        <v>34.68</v>
      </c>
      <c r="H136" s="27">
        <f t="shared" si="21"/>
        <v>45.011172000000002</v>
      </c>
      <c r="I136" s="54">
        <f t="shared" si="22"/>
        <v>173.4</v>
      </c>
      <c r="J136" s="54">
        <f t="shared" si="23"/>
        <v>225.05586</v>
      </c>
      <c r="K136" s="11" t="s">
        <v>385</v>
      </c>
    </row>
    <row r="137" spans="1:11" ht="52.5" customHeight="1">
      <c r="A137" s="22" t="s">
        <v>389</v>
      </c>
      <c r="B137" s="22" t="s">
        <v>23</v>
      </c>
      <c r="C137" s="22" t="s">
        <v>390</v>
      </c>
      <c r="D137" s="23" t="s">
        <v>391</v>
      </c>
      <c r="E137" s="22" t="s">
        <v>64</v>
      </c>
      <c r="F137" s="41">
        <v>5</v>
      </c>
      <c r="G137" s="26">
        <v>4.3899999999999997</v>
      </c>
      <c r="H137" s="27">
        <f t="shared" si="21"/>
        <v>5.697781</v>
      </c>
      <c r="I137" s="54">
        <f t="shared" si="22"/>
        <v>21.95</v>
      </c>
      <c r="J137" s="54">
        <f t="shared" si="23"/>
        <v>28.488904999999999</v>
      </c>
      <c r="K137" s="11" t="s">
        <v>385</v>
      </c>
    </row>
    <row r="138" spans="1:11" ht="52.5" customHeight="1">
      <c r="A138" s="22" t="s">
        <v>392</v>
      </c>
      <c r="B138" s="22" t="s">
        <v>23</v>
      </c>
      <c r="C138" s="22" t="s">
        <v>393</v>
      </c>
      <c r="D138" s="23" t="s">
        <v>394</v>
      </c>
      <c r="E138" s="22" t="s">
        <v>376</v>
      </c>
      <c r="F138" s="41">
        <v>1</v>
      </c>
      <c r="G138" s="26">
        <v>23.61</v>
      </c>
      <c r="H138" s="27">
        <f t="shared" si="21"/>
        <v>30.643419000000002</v>
      </c>
      <c r="I138" s="54">
        <f t="shared" si="22"/>
        <v>23.61</v>
      </c>
      <c r="J138" s="54">
        <f t="shared" si="23"/>
        <v>30.643419000000002</v>
      </c>
      <c r="K138" s="11" t="s">
        <v>395</v>
      </c>
    </row>
    <row r="139" spans="1:11" ht="52.5" customHeight="1">
      <c r="A139" s="22" t="s">
        <v>396</v>
      </c>
      <c r="B139" s="22" t="s">
        <v>23</v>
      </c>
      <c r="C139" s="22" t="s">
        <v>397</v>
      </c>
      <c r="D139" s="23" t="s">
        <v>398</v>
      </c>
      <c r="E139" s="22" t="s">
        <v>376</v>
      </c>
      <c r="F139" s="41">
        <v>1</v>
      </c>
      <c r="G139" s="26">
        <v>33.79</v>
      </c>
      <c r="H139" s="27">
        <f t="shared" si="21"/>
        <v>43.856040999999998</v>
      </c>
      <c r="I139" s="54">
        <f t="shared" si="22"/>
        <v>33.79</v>
      </c>
      <c r="J139" s="54">
        <f t="shared" si="23"/>
        <v>43.856040999999998</v>
      </c>
      <c r="K139" s="11" t="s">
        <v>399</v>
      </c>
    </row>
    <row r="140" spans="1:11" ht="52.5" customHeight="1">
      <c r="A140" s="22" t="s">
        <v>400</v>
      </c>
      <c r="B140" s="22" t="s">
        <v>23</v>
      </c>
      <c r="C140" s="22" t="s">
        <v>401</v>
      </c>
      <c r="D140" s="23" t="s">
        <v>402</v>
      </c>
      <c r="E140" s="22" t="s">
        <v>376</v>
      </c>
      <c r="F140" s="41">
        <v>2</v>
      </c>
      <c r="G140" s="26">
        <v>49.14</v>
      </c>
      <c r="H140" s="27">
        <f t="shared" si="21"/>
        <v>63.778806000000003</v>
      </c>
      <c r="I140" s="54">
        <f t="shared" si="22"/>
        <v>98.28</v>
      </c>
      <c r="J140" s="54">
        <f t="shared" si="23"/>
        <v>127.55761200000001</v>
      </c>
      <c r="K140" s="11" t="s">
        <v>403</v>
      </c>
    </row>
    <row r="141" spans="1:11" ht="52.5" customHeight="1">
      <c r="A141" s="22" t="s">
        <v>404</v>
      </c>
      <c r="B141" s="22" t="s">
        <v>23</v>
      </c>
      <c r="C141" s="22" t="s">
        <v>405</v>
      </c>
      <c r="D141" s="23" t="s">
        <v>406</v>
      </c>
      <c r="E141" s="22" t="s">
        <v>64</v>
      </c>
      <c r="F141" s="41">
        <v>18</v>
      </c>
      <c r="G141" s="26">
        <v>177.04</v>
      </c>
      <c r="H141" s="27">
        <f t="shared" si="21"/>
        <v>229.780216</v>
      </c>
      <c r="I141" s="54">
        <f t="shared" si="22"/>
        <v>3186.72</v>
      </c>
      <c r="J141" s="54">
        <f t="shared" si="23"/>
        <v>4136.0438880000002</v>
      </c>
      <c r="K141" s="11" t="s">
        <v>407</v>
      </c>
    </row>
    <row r="142" spans="1:11" ht="52.5" customHeight="1">
      <c r="A142" s="22" t="s">
        <v>408</v>
      </c>
      <c r="B142" s="22" t="s">
        <v>23</v>
      </c>
      <c r="C142" s="22" t="s">
        <v>409</v>
      </c>
      <c r="D142" s="23" t="s">
        <v>410</v>
      </c>
      <c r="E142" s="22" t="s">
        <v>64</v>
      </c>
      <c r="F142" s="41">
        <v>36</v>
      </c>
      <c r="G142" s="26">
        <v>40.200000000000003</v>
      </c>
      <c r="H142" s="27">
        <f t="shared" si="21"/>
        <v>52.175580000000004</v>
      </c>
      <c r="I142" s="54">
        <f t="shared" si="22"/>
        <v>1447.2</v>
      </c>
      <c r="J142" s="54">
        <f t="shared" si="23"/>
        <v>1878.3208800000002</v>
      </c>
      <c r="K142" s="11" t="s">
        <v>411</v>
      </c>
    </row>
    <row r="143" spans="1:11" ht="52.5" customHeight="1">
      <c r="A143" s="22" t="s">
        <v>412</v>
      </c>
      <c r="B143" s="22" t="s">
        <v>23</v>
      </c>
      <c r="C143" s="22" t="s">
        <v>413</v>
      </c>
      <c r="D143" s="23" t="s">
        <v>414</v>
      </c>
      <c r="E143" s="22" t="s">
        <v>64</v>
      </c>
      <c r="F143" s="41">
        <v>3</v>
      </c>
      <c r="G143" s="26">
        <v>1005.83</v>
      </c>
      <c r="H143" s="27">
        <f t="shared" si="21"/>
        <v>1305.4667570000001</v>
      </c>
      <c r="I143" s="54">
        <f t="shared" si="22"/>
        <v>3017.4900000000002</v>
      </c>
      <c r="J143" s="54">
        <f t="shared" si="23"/>
        <v>3916.4002710000004</v>
      </c>
      <c r="K143" s="11" t="s">
        <v>415</v>
      </c>
    </row>
    <row r="144" spans="1:11" ht="52.5" customHeight="1">
      <c r="A144" s="22" t="s">
        <v>416</v>
      </c>
      <c r="B144" s="22" t="s">
        <v>23</v>
      </c>
      <c r="C144" s="22" t="s">
        <v>417</v>
      </c>
      <c r="D144" s="23" t="s">
        <v>418</v>
      </c>
      <c r="E144" s="22" t="s">
        <v>64</v>
      </c>
      <c r="F144" s="41">
        <v>1</v>
      </c>
      <c r="G144" s="26">
        <v>90.92</v>
      </c>
      <c r="H144" s="27">
        <f t="shared" si="21"/>
        <v>118.00506800000001</v>
      </c>
      <c r="I144" s="54">
        <f t="shared" si="22"/>
        <v>90.92</v>
      </c>
      <c r="J144" s="54">
        <f t="shared" si="23"/>
        <v>118.00506800000001</v>
      </c>
      <c r="K144" s="11" t="s">
        <v>419</v>
      </c>
    </row>
    <row r="145" spans="1:11" ht="18">
      <c r="A145" s="22"/>
      <c r="B145" s="22"/>
      <c r="C145" s="22"/>
      <c r="D145" s="30"/>
      <c r="E145" s="22"/>
      <c r="F145" s="41"/>
      <c r="G145" s="26"/>
      <c r="H145" s="27"/>
      <c r="I145" s="27"/>
      <c r="J145" s="27"/>
      <c r="K145" s="11"/>
    </row>
    <row r="146" spans="1:11" ht="18">
      <c r="A146" s="31"/>
      <c r="B146" s="31"/>
      <c r="C146" s="31"/>
      <c r="D146" s="32"/>
      <c r="E146" s="31"/>
      <c r="F146" s="31"/>
      <c r="G146" s="31"/>
      <c r="H146" s="47" t="s">
        <v>81</v>
      </c>
      <c r="I146" s="48">
        <f>SUM(I113:I145)</f>
        <v>31129.610000000008</v>
      </c>
      <c r="J146" s="48">
        <f>SUM(J113:J145)</f>
        <v>40403.120818999996</v>
      </c>
      <c r="K146" s="6"/>
    </row>
    <row r="147" spans="1:11" ht="26.25" customHeight="1">
      <c r="A147" s="17">
        <v>9</v>
      </c>
      <c r="B147" s="18"/>
      <c r="C147" s="18"/>
      <c r="D147" s="20" t="s">
        <v>420</v>
      </c>
      <c r="E147" s="20"/>
      <c r="F147" s="20"/>
      <c r="G147" s="20"/>
      <c r="H147" s="20"/>
      <c r="I147" s="20"/>
      <c r="J147" s="20"/>
      <c r="K147" s="19"/>
    </row>
    <row r="148" spans="1:11" ht="26.25" customHeight="1">
      <c r="A148" s="24" t="s">
        <v>421</v>
      </c>
      <c r="B148" s="22" t="s">
        <v>23</v>
      </c>
      <c r="C148" s="39" t="s">
        <v>422</v>
      </c>
      <c r="D148" s="23" t="s">
        <v>423</v>
      </c>
      <c r="E148" s="22" t="s">
        <v>64</v>
      </c>
      <c r="F148" s="29">
        <v>1</v>
      </c>
      <c r="G148" s="54">
        <v>947.94</v>
      </c>
      <c r="H148" s="27">
        <f t="shared" ref="H148:H162" si="24">G148*1.2979</f>
        <v>1230.3313260000002</v>
      </c>
      <c r="I148" s="27">
        <f t="shared" ref="I148:I162" si="25">F148*G148</f>
        <v>947.94</v>
      </c>
      <c r="J148" s="27">
        <f t="shared" ref="J148:J162" si="26">F148*H148</f>
        <v>1230.3313260000002</v>
      </c>
      <c r="K148" s="30" t="s">
        <v>424</v>
      </c>
    </row>
    <row r="149" spans="1:11" ht="26.25" customHeight="1">
      <c r="A149" s="24" t="s">
        <v>425</v>
      </c>
      <c r="B149" s="22" t="s">
        <v>23</v>
      </c>
      <c r="C149" s="39" t="s">
        <v>84</v>
      </c>
      <c r="D149" s="23" t="s">
        <v>85</v>
      </c>
      <c r="E149" s="22" t="s">
        <v>55</v>
      </c>
      <c r="F149" s="29">
        <v>7.2</v>
      </c>
      <c r="G149" s="54">
        <v>42.18</v>
      </c>
      <c r="H149" s="27">
        <f t="shared" si="24"/>
        <v>54.745422000000005</v>
      </c>
      <c r="I149" s="54">
        <f t="shared" si="25"/>
        <v>303.69600000000003</v>
      </c>
      <c r="J149" s="27">
        <f t="shared" si="26"/>
        <v>394.16703840000002</v>
      </c>
      <c r="K149" s="23" t="s">
        <v>426</v>
      </c>
    </row>
    <row r="150" spans="1:11" ht="26.25" customHeight="1">
      <c r="A150" s="24" t="s">
        <v>427</v>
      </c>
      <c r="B150" s="22" t="s">
        <v>23</v>
      </c>
      <c r="C150" s="39" t="s">
        <v>301</v>
      </c>
      <c r="D150" s="23" t="s">
        <v>302</v>
      </c>
      <c r="E150" s="22" t="s">
        <v>55</v>
      </c>
      <c r="F150" s="29">
        <v>7.2</v>
      </c>
      <c r="G150" s="54">
        <v>15.74</v>
      </c>
      <c r="H150" s="27">
        <f t="shared" si="24"/>
        <v>20.428946</v>
      </c>
      <c r="I150" s="54">
        <f t="shared" si="25"/>
        <v>113.328</v>
      </c>
      <c r="J150" s="27">
        <f t="shared" si="26"/>
        <v>147.0884112</v>
      </c>
      <c r="K150" s="23" t="s">
        <v>428</v>
      </c>
    </row>
    <row r="151" spans="1:11" ht="21.75" customHeight="1">
      <c r="A151" s="24" t="s">
        <v>429</v>
      </c>
      <c r="B151" s="22" t="s">
        <v>23</v>
      </c>
      <c r="C151" s="22" t="s">
        <v>430</v>
      </c>
      <c r="D151" s="23" t="s">
        <v>431</v>
      </c>
      <c r="E151" s="22" t="s">
        <v>64</v>
      </c>
      <c r="F151" s="41">
        <v>12</v>
      </c>
      <c r="G151" s="26">
        <v>15.28</v>
      </c>
      <c r="H151" s="27">
        <f t="shared" si="24"/>
        <v>19.831911999999999</v>
      </c>
      <c r="I151" s="54">
        <f t="shared" si="25"/>
        <v>183.35999999999999</v>
      </c>
      <c r="J151" s="27">
        <f t="shared" si="26"/>
        <v>237.98294399999997</v>
      </c>
      <c r="K151" s="11" t="s">
        <v>432</v>
      </c>
    </row>
    <row r="152" spans="1:11" ht="42" customHeight="1">
      <c r="A152" s="24" t="s">
        <v>433</v>
      </c>
      <c r="B152" s="22" t="s">
        <v>23</v>
      </c>
      <c r="C152" s="22" t="s">
        <v>434</v>
      </c>
      <c r="D152" s="23" t="s">
        <v>435</v>
      </c>
      <c r="E152" s="22" t="s">
        <v>64</v>
      </c>
      <c r="F152" s="41">
        <v>12</v>
      </c>
      <c r="G152" s="26">
        <v>31.49</v>
      </c>
      <c r="H152" s="27">
        <f t="shared" si="24"/>
        <v>40.870871000000001</v>
      </c>
      <c r="I152" s="54">
        <f t="shared" si="25"/>
        <v>377.88</v>
      </c>
      <c r="J152" s="27">
        <f t="shared" si="26"/>
        <v>490.45045200000004</v>
      </c>
      <c r="K152" s="11" t="s">
        <v>432</v>
      </c>
    </row>
    <row r="153" spans="1:11" ht="24.75" customHeight="1">
      <c r="A153" s="24" t="s">
        <v>436</v>
      </c>
      <c r="B153" s="22" t="s">
        <v>23</v>
      </c>
      <c r="C153" s="22" t="s">
        <v>437</v>
      </c>
      <c r="D153" s="23" t="s">
        <v>438</v>
      </c>
      <c r="E153" s="22" t="s">
        <v>64</v>
      </c>
      <c r="F153" s="41">
        <v>12</v>
      </c>
      <c r="G153" s="26">
        <v>52.79</v>
      </c>
      <c r="H153" s="27">
        <f t="shared" si="24"/>
        <v>68.516141000000005</v>
      </c>
      <c r="I153" s="54">
        <f t="shared" si="25"/>
        <v>633.48</v>
      </c>
      <c r="J153" s="27">
        <f t="shared" si="26"/>
        <v>822.19369200000006</v>
      </c>
      <c r="K153" s="11" t="s">
        <v>432</v>
      </c>
    </row>
    <row r="154" spans="1:11" ht="22.5" customHeight="1">
      <c r="A154" s="24" t="s">
        <v>439</v>
      </c>
      <c r="B154" s="22" t="s">
        <v>23</v>
      </c>
      <c r="C154" s="22" t="s">
        <v>440</v>
      </c>
      <c r="D154" s="23" t="s">
        <v>441</v>
      </c>
      <c r="E154" s="22" t="s">
        <v>64</v>
      </c>
      <c r="F154" s="41">
        <v>12</v>
      </c>
      <c r="G154" s="26">
        <v>183.35</v>
      </c>
      <c r="H154" s="27">
        <f t="shared" si="24"/>
        <v>237.969965</v>
      </c>
      <c r="I154" s="54">
        <f t="shared" si="25"/>
        <v>2200.1999999999998</v>
      </c>
      <c r="J154" s="27">
        <f t="shared" si="26"/>
        <v>2855.63958</v>
      </c>
      <c r="K154" s="11" t="s">
        <v>432</v>
      </c>
    </row>
    <row r="155" spans="1:11" ht="27" customHeight="1">
      <c r="A155" s="24" t="s">
        <v>442</v>
      </c>
      <c r="B155" s="22" t="s">
        <v>23</v>
      </c>
      <c r="C155" s="22" t="s">
        <v>443</v>
      </c>
      <c r="D155" s="23" t="s">
        <v>444</v>
      </c>
      <c r="E155" s="22" t="s">
        <v>64</v>
      </c>
      <c r="F155" s="41">
        <v>12</v>
      </c>
      <c r="G155" s="26">
        <v>10.02</v>
      </c>
      <c r="H155" s="27">
        <f t="shared" si="24"/>
        <v>13.004958</v>
      </c>
      <c r="I155" s="54">
        <f t="shared" si="25"/>
        <v>120.24</v>
      </c>
      <c r="J155" s="27">
        <f t="shared" si="26"/>
        <v>156.059496</v>
      </c>
      <c r="K155" s="11" t="s">
        <v>432</v>
      </c>
    </row>
    <row r="156" spans="1:11" ht="41.25" customHeight="1">
      <c r="A156" s="24" t="s">
        <v>445</v>
      </c>
      <c r="B156" s="22" t="s">
        <v>23</v>
      </c>
      <c r="C156" s="22" t="s">
        <v>446</v>
      </c>
      <c r="D156" s="23" t="s">
        <v>447</v>
      </c>
      <c r="E156" s="22" t="s">
        <v>93</v>
      </c>
      <c r="F156" s="41">
        <v>130</v>
      </c>
      <c r="G156" s="26">
        <v>30.38</v>
      </c>
      <c r="H156" s="27">
        <f t="shared" si="24"/>
        <v>39.430202000000001</v>
      </c>
      <c r="I156" s="54">
        <f t="shared" si="25"/>
        <v>3949.4</v>
      </c>
      <c r="J156" s="27">
        <f t="shared" si="26"/>
        <v>5125.9262600000002</v>
      </c>
      <c r="K156" s="11" t="s">
        <v>448</v>
      </c>
    </row>
    <row r="157" spans="1:11" ht="28.5" customHeight="1">
      <c r="A157" s="24" t="s">
        <v>449</v>
      </c>
      <c r="B157" s="22" t="s">
        <v>23</v>
      </c>
      <c r="C157" s="22" t="s">
        <v>450</v>
      </c>
      <c r="D157" s="23" t="s">
        <v>451</v>
      </c>
      <c r="E157" s="22" t="s">
        <v>93</v>
      </c>
      <c r="F157" s="41">
        <v>80</v>
      </c>
      <c r="G157" s="26">
        <v>54.2</v>
      </c>
      <c r="H157" s="27">
        <f t="shared" si="24"/>
        <v>70.346180000000004</v>
      </c>
      <c r="I157" s="54">
        <f t="shared" si="25"/>
        <v>4336</v>
      </c>
      <c r="J157" s="27">
        <f t="shared" si="26"/>
        <v>5627.6944000000003</v>
      </c>
      <c r="K157" s="11" t="s">
        <v>452</v>
      </c>
    </row>
    <row r="158" spans="1:11" ht="27" customHeight="1">
      <c r="A158" s="24" t="s">
        <v>453</v>
      </c>
      <c r="B158" s="22" t="s">
        <v>23</v>
      </c>
      <c r="C158" s="22" t="s">
        <v>454</v>
      </c>
      <c r="D158" s="23" t="s">
        <v>455</v>
      </c>
      <c r="E158" s="22" t="s">
        <v>64</v>
      </c>
      <c r="F158" s="41">
        <v>12</v>
      </c>
      <c r="G158" s="26">
        <v>32.770000000000003</v>
      </c>
      <c r="H158" s="27">
        <f t="shared" si="24"/>
        <v>42.532183000000003</v>
      </c>
      <c r="I158" s="54">
        <f t="shared" si="25"/>
        <v>393.24</v>
      </c>
      <c r="J158" s="27">
        <f t="shared" si="26"/>
        <v>510.38619600000004</v>
      </c>
      <c r="K158" s="11" t="s">
        <v>432</v>
      </c>
    </row>
    <row r="159" spans="1:11" ht="24" customHeight="1">
      <c r="A159" s="24" t="s">
        <v>456</v>
      </c>
      <c r="B159" s="22" t="s">
        <v>23</v>
      </c>
      <c r="C159" s="22" t="s">
        <v>457</v>
      </c>
      <c r="D159" s="23" t="s">
        <v>458</v>
      </c>
      <c r="E159" s="22" t="s">
        <v>64</v>
      </c>
      <c r="F159" s="41">
        <v>2</v>
      </c>
      <c r="G159" s="26">
        <v>60.79</v>
      </c>
      <c r="H159" s="27">
        <f t="shared" si="24"/>
        <v>78.899341000000007</v>
      </c>
      <c r="I159" s="54">
        <f t="shared" si="25"/>
        <v>121.58</v>
      </c>
      <c r="J159" s="27">
        <f t="shared" si="26"/>
        <v>157.79868200000001</v>
      </c>
      <c r="K159" s="11" t="s">
        <v>459</v>
      </c>
    </row>
    <row r="160" spans="1:11" ht="24.75" customHeight="1">
      <c r="A160" s="24" t="s">
        <v>460</v>
      </c>
      <c r="B160" s="22" t="s">
        <v>23</v>
      </c>
      <c r="C160" s="22" t="s">
        <v>461</v>
      </c>
      <c r="D160" s="23" t="s">
        <v>462</v>
      </c>
      <c r="E160" s="22" t="s">
        <v>64</v>
      </c>
      <c r="F160" s="41">
        <v>17</v>
      </c>
      <c r="G160" s="26">
        <v>15.8</v>
      </c>
      <c r="H160" s="27">
        <f t="shared" si="24"/>
        <v>20.506820000000001</v>
      </c>
      <c r="I160" s="54">
        <f t="shared" si="25"/>
        <v>268.60000000000002</v>
      </c>
      <c r="J160" s="27">
        <f t="shared" si="26"/>
        <v>348.61594000000002</v>
      </c>
      <c r="K160" s="11" t="s">
        <v>463</v>
      </c>
    </row>
    <row r="161" spans="1:11" ht="41.25" customHeight="1">
      <c r="A161" s="24" t="s">
        <v>464</v>
      </c>
      <c r="B161" s="22" t="s">
        <v>23</v>
      </c>
      <c r="C161" s="22" t="s">
        <v>465</v>
      </c>
      <c r="D161" s="23" t="s">
        <v>466</v>
      </c>
      <c r="E161" s="22" t="s">
        <v>64</v>
      </c>
      <c r="F161" s="41">
        <v>1</v>
      </c>
      <c r="G161" s="26">
        <v>450.92</v>
      </c>
      <c r="H161" s="27">
        <f t="shared" si="24"/>
        <v>585.24906800000008</v>
      </c>
      <c r="I161" s="54">
        <f t="shared" si="25"/>
        <v>450.92</v>
      </c>
      <c r="J161" s="27">
        <f t="shared" si="26"/>
        <v>585.24906800000008</v>
      </c>
      <c r="K161" s="11" t="s">
        <v>467</v>
      </c>
    </row>
    <row r="162" spans="1:11" ht="42.75" customHeight="1">
      <c r="A162" s="24" t="s">
        <v>468</v>
      </c>
      <c r="B162" s="22" t="s">
        <v>23</v>
      </c>
      <c r="C162" s="22" t="s">
        <v>469</v>
      </c>
      <c r="D162" s="23" t="s">
        <v>470</v>
      </c>
      <c r="E162" s="22" t="s">
        <v>64</v>
      </c>
      <c r="F162" s="41">
        <v>12</v>
      </c>
      <c r="G162" s="26">
        <v>15.28</v>
      </c>
      <c r="H162" s="27">
        <f t="shared" si="24"/>
        <v>19.831911999999999</v>
      </c>
      <c r="I162" s="54">
        <f t="shared" si="25"/>
        <v>183.35999999999999</v>
      </c>
      <c r="J162" s="27">
        <f t="shared" si="26"/>
        <v>237.98294399999997</v>
      </c>
      <c r="K162" s="11" t="s">
        <v>471</v>
      </c>
    </row>
    <row r="163" spans="1:11" ht="18">
      <c r="A163" s="22"/>
      <c r="B163" s="22"/>
      <c r="C163" s="22"/>
      <c r="D163" s="30"/>
      <c r="E163" s="22"/>
      <c r="F163" s="41"/>
      <c r="G163" s="26"/>
      <c r="H163" s="27"/>
      <c r="I163" s="27"/>
      <c r="J163" s="27"/>
      <c r="K163" s="11"/>
    </row>
    <row r="164" spans="1:11" ht="18">
      <c r="A164" s="31"/>
      <c r="B164" s="31"/>
      <c r="C164" s="31"/>
      <c r="D164" s="32"/>
      <c r="E164" s="31"/>
      <c r="F164" s="31"/>
      <c r="G164" s="31"/>
      <c r="H164" s="47" t="s">
        <v>81</v>
      </c>
      <c r="I164" s="48">
        <f>SUM(I148:I162)</f>
        <v>14583.224</v>
      </c>
      <c r="J164" s="48">
        <f>SUM(J148:J162)</f>
        <v>18927.5664296</v>
      </c>
      <c r="K164" s="6"/>
    </row>
    <row r="165" spans="1:11" ht="18">
      <c r="A165" s="17">
        <v>10</v>
      </c>
      <c r="B165" s="18"/>
      <c r="C165" s="18"/>
      <c r="D165" s="20" t="s">
        <v>472</v>
      </c>
      <c r="E165" s="20"/>
      <c r="F165" s="20"/>
      <c r="G165" s="20"/>
      <c r="H165" s="20"/>
      <c r="I165" s="20"/>
      <c r="J165" s="20"/>
      <c r="K165" s="19"/>
    </row>
    <row r="166" spans="1:11" ht="18">
      <c r="A166" s="22" t="s">
        <v>473</v>
      </c>
      <c r="B166" s="22" t="s">
        <v>23</v>
      </c>
      <c r="C166" s="22" t="s">
        <v>474</v>
      </c>
      <c r="D166" s="23" t="s">
        <v>475</v>
      </c>
      <c r="E166" s="22" t="s">
        <v>64</v>
      </c>
      <c r="F166" s="41">
        <v>1</v>
      </c>
      <c r="G166" s="26">
        <v>649.82000000000005</v>
      </c>
      <c r="H166" s="27">
        <f t="shared" ref="H166:H175" si="27">G166*1.2979</f>
        <v>843.40137800000014</v>
      </c>
      <c r="I166" s="27">
        <f t="shared" ref="I166:I175" si="28">F166*G166</f>
        <v>649.82000000000005</v>
      </c>
      <c r="J166" s="27">
        <f t="shared" ref="J166:J175" si="29">F166*H166</f>
        <v>843.40137800000014</v>
      </c>
      <c r="K166" s="11" t="s">
        <v>476</v>
      </c>
    </row>
    <row r="167" spans="1:11" ht="45" customHeight="1">
      <c r="A167" s="22" t="s">
        <v>477</v>
      </c>
      <c r="B167" s="22" t="s">
        <v>23</v>
      </c>
      <c r="C167" s="22" t="s">
        <v>478</v>
      </c>
      <c r="D167" s="23" t="s">
        <v>479</v>
      </c>
      <c r="E167" s="22" t="s">
        <v>93</v>
      </c>
      <c r="F167" s="41">
        <v>49</v>
      </c>
      <c r="G167" s="26">
        <v>37.96</v>
      </c>
      <c r="H167" s="54">
        <f t="shared" si="27"/>
        <v>49.268284000000001</v>
      </c>
      <c r="I167" s="54">
        <f t="shared" si="28"/>
        <v>1860.04</v>
      </c>
      <c r="J167" s="54">
        <f t="shared" si="29"/>
        <v>2414.1459159999999</v>
      </c>
      <c r="K167" s="30" t="s">
        <v>480</v>
      </c>
    </row>
    <row r="168" spans="1:11" ht="28.5" customHeight="1">
      <c r="A168" s="22" t="s">
        <v>481</v>
      </c>
      <c r="B168" s="22" t="s">
        <v>23</v>
      </c>
      <c r="C168" s="22" t="s">
        <v>482</v>
      </c>
      <c r="D168" s="23" t="s">
        <v>483</v>
      </c>
      <c r="E168" s="22" t="s">
        <v>93</v>
      </c>
      <c r="F168" s="41">
        <v>7</v>
      </c>
      <c r="G168" s="26">
        <v>28.52</v>
      </c>
      <c r="H168" s="54">
        <f t="shared" si="27"/>
        <v>37.016108000000003</v>
      </c>
      <c r="I168" s="54">
        <f t="shared" si="28"/>
        <v>199.64</v>
      </c>
      <c r="J168" s="54">
        <f t="shared" si="29"/>
        <v>259.11275599999999</v>
      </c>
      <c r="K168" s="11" t="s">
        <v>484</v>
      </c>
    </row>
    <row r="169" spans="1:11" ht="36">
      <c r="A169" s="22" t="s">
        <v>485</v>
      </c>
      <c r="B169" s="22" t="s">
        <v>23</v>
      </c>
      <c r="C169" s="22" t="s">
        <v>486</v>
      </c>
      <c r="D169" s="23" t="s">
        <v>487</v>
      </c>
      <c r="E169" s="22" t="s">
        <v>93</v>
      </c>
      <c r="F169" s="41">
        <v>29</v>
      </c>
      <c r="G169" s="26">
        <v>72.62</v>
      </c>
      <c r="H169" s="54">
        <f t="shared" si="27"/>
        <v>94.253498000000008</v>
      </c>
      <c r="I169" s="54">
        <f t="shared" si="28"/>
        <v>2105.98</v>
      </c>
      <c r="J169" s="54">
        <f t="shared" si="29"/>
        <v>2733.3514420000001</v>
      </c>
      <c r="K169" s="11" t="s">
        <v>488</v>
      </c>
    </row>
    <row r="170" spans="1:11" ht="59.25" customHeight="1">
      <c r="A170" s="22" t="s">
        <v>489</v>
      </c>
      <c r="B170" s="22" t="s">
        <v>23</v>
      </c>
      <c r="C170" s="22" t="s">
        <v>490</v>
      </c>
      <c r="D170" s="23" t="s">
        <v>491</v>
      </c>
      <c r="E170" s="22" t="s">
        <v>93</v>
      </c>
      <c r="F170" s="41">
        <v>31</v>
      </c>
      <c r="G170" s="26">
        <v>42.83</v>
      </c>
      <c r="H170" s="54">
        <f t="shared" si="27"/>
        <v>55.589056999999997</v>
      </c>
      <c r="I170" s="54">
        <f t="shared" si="28"/>
        <v>1327.73</v>
      </c>
      <c r="J170" s="54">
        <f t="shared" si="29"/>
        <v>1723.260767</v>
      </c>
      <c r="K170" s="11" t="s">
        <v>492</v>
      </c>
    </row>
    <row r="171" spans="1:11" ht="33" customHeight="1">
      <c r="A171" s="22" t="s">
        <v>493</v>
      </c>
      <c r="B171" s="22" t="s">
        <v>23</v>
      </c>
      <c r="C171" s="22" t="s">
        <v>494</v>
      </c>
      <c r="D171" s="23" t="s">
        <v>495</v>
      </c>
      <c r="E171" s="22" t="s">
        <v>64</v>
      </c>
      <c r="F171" s="41">
        <v>1</v>
      </c>
      <c r="G171" s="26">
        <v>286.54000000000002</v>
      </c>
      <c r="H171" s="54">
        <f t="shared" si="27"/>
        <v>371.90026600000004</v>
      </c>
      <c r="I171" s="54">
        <f t="shared" si="28"/>
        <v>286.54000000000002</v>
      </c>
      <c r="J171" s="54">
        <f t="shared" si="29"/>
        <v>371.90026600000004</v>
      </c>
      <c r="K171" s="11" t="s">
        <v>476</v>
      </c>
    </row>
    <row r="172" spans="1:11" ht="42" customHeight="1">
      <c r="A172" s="22" t="s">
        <v>496</v>
      </c>
      <c r="B172" s="22" t="s">
        <v>23</v>
      </c>
      <c r="C172" s="22" t="s">
        <v>497</v>
      </c>
      <c r="D172" s="23" t="s">
        <v>498</v>
      </c>
      <c r="E172" s="22" t="s">
        <v>64</v>
      </c>
      <c r="F172" s="41">
        <v>8</v>
      </c>
      <c r="G172" s="26">
        <v>102.8</v>
      </c>
      <c r="H172" s="54">
        <f t="shared" si="27"/>
        <v>133.42411999999999</v>
      </c>
      <c r="I172" s="54">
        <f t="shared" si="28"/>
        <v>822.4</v>
      </c>
      <c r="J172" s="54">
        <f t="shared" si="29"/>
        <v>1067.3929599999999</v>
      </c>
      <c r="K172" s="11" t="s">
        <v>499</v>
      </c>
    </row>
    <row r="173" spans="1:11" ht="36">
      <c r="A173" s="22" t="s">
        <v>500</v>
      </c>
      <c r="B173" s="22" t="s">
        <v>23</v>
      </c>
      <c r="C173" s="22" t="s">
        <v>501</v>
      </c>
      <c r="D173" s="23" t="s">
        <v>502</v>
      </c>
      <c r="E173" s="22" t="s">
        <v>64</v>
      </c>
      <c r="F173" s="41">
        <v>2</v>
      </c>
      <c r="G173" s="26">
        <v>74.239999999999995</v>
      </c>
      <c r="H173" s="54">
        <f t="shared" si="27"/>
        <v>96.356095999999994</v>
      </c>
      <c r="I173" s="54">
        <f t="shared" si="28"/>
        <v>148.47999999999999</v>
      </c>
      <c r="J173" s="54">
        <f t="shared" si="29"/>
        <v>192.71219199999999</v>
      </c>
      <c r="K173" s="11" t="s">
        <v>503</v>
      </c>
    </row>
    <row r="174" spans="1:11" ht="22.5" customHeight="1">
      <c r="A174" s="22" t="s">
        <v>504</v>
      </c>
      <c r="B174" s="22" t="s">
        <v>23</v>
      </c>
      <c r="C174" s="22" t="s">
        <v>505</v>
      </c>
      <c r="D174" s="23" t="s">
        <v>506</v>
      </c>
      <c r="E174" s="22" t="s">
        <v>64</v>
      </c>
      <c r="F174" s="41">
        <v>1</v>
      </c>
      <c r="G174" s="26">
        <v>51.72</v>
      </c>
      <c r="H174" s="54">
        <f t="shared" si="27"/>
        <v>67.127387999999996</v>
      </c>
      <c r="I174" s="54">
        <f t="shared" si="28"/>
        <v>51.72</v>
      </c>
      <c r="J174" s="54">
        <f t="shared" si="29"/>
        <v>67.127387999999996</v>
      </c>
      <c r="K174" s="11" t="s">
        <v>507</v>
      </c>
    </row>
    <row r="175" spans="1:11" ht="45.75" customHeight="1">
      <c r="A175" s="22" t="s">
        <v>508</v>
      </c>
      <c r="B175" s="22" t="s">
        <v>23</v>
      </c>
      <c r="C175" s="22" t="s">
        <v>509</v>
      </c>
      <c r="D175" s="23" t="s">
        <v>510</v>
      </c>
      <c r="E175" s="22" t="s">
        <v>64</v>
      </c>
      <c r="F175" s="41">
        <v>1</v>
      </c>
      <c r="G175" s="26">
        <v>156.61000000000001</v>
      </c>
      <c r="H175" s="54">
        <f t="shared" si="27"/>
        <v>203.26411900000002</v>
      </c>
      <c r="I175" s="54">
        <f t="shared" si="28"/>
        <v>156.61000000000001</v>
      </c>
      <c r="J175" s="54">
        <f t="shared" si="29"/>
        <v>203.26411900000002</v>
      </c>
      <c r="K175" s="11" t="s">
        <v>476</v>
      </c>
    </row>
    <row r="176" spans="1:11" ht="18">
      <c r="A176" s="22"/>
      <c r="B176" s="22"/>
      <c r="C176" s="22"/>
      <c r="D176" s="30"/>
      <c r="E176" s="22"/>
      <c r="F176" s="41"/>
      <c r="G176" s="26"/>
      <c r="H176" s="27"/>
      <c r="I176" s="27"/>
      <c r="J176" s="27"/>
      <c r="K176" s="11"/>
    </row>
    <row r="177" spans="1:11" ht="18">
      <c r="A177" s="31"/>
      <c r="B177" s="31"/>
      <c r="C177" s="31"/>
      <c r="D177" s="32"/>
      <c r="E177" s="31"/>
      <c r="F177" s="31"/>
      <c r="G177" s="31"/>
      <c r="H177" s="35" t="s">
        <v>81</v>
      </c>
      <c r="I177" s="36">
        <f>SUM(I166:I175)</f>
        <v>7608.9599999999982</v>
      </c>
      <c r="J177" s="36">
        <f>SUM(J166:J175)</f>
        <v>9875.6691840000003</v>
      </c>
      <c r="K177" s="6"/>
    </row>
    <row r="178" spans="1:11" ht="24.75" customHeight="1">
      <c r="A178" s="17">
        <v>11</v>
      </c>
      <c r="B178" s="18"/>
      <c r="C178" s="18"/>
      <c r="D178" s="20" t="s">
        <v>511</v>
      </c>
      <c r="E178" s="20"/>
      <c r="F178" s="20"/>
      <c r="G178" s="20"/>
      <c r="H178" s="20"/>
      <c r="I178" s="20"/>
      <c r="J178" s="20"/>
      <c r="K178" s="19"/>
    </row>
    <row r="179" spans="1:11" ht="49.5" customHeight="1">
      <c r="A179" s="22" t="s">
        <v>512</v>
      </c>
      <c r="B179" s="22" t="s">
        <v>23</v>
      </c>
      <c r="C179" s="22" t="s">
        <v>513</v>
      </c>
      <c r="D179" s="23" t="s">
        <v>514</v>
      </c>
      <c r="E179" s="22" t="s">
        <v>93</v>
      </c>
      <c r="F179" s="41">
        <v>9</v>
      </c>
      <c r="G179" s="26">
        <v>69.13</v>
      </c>
      <c r="H179" s="27">
        <f t="shared" ref="H179:H186" si="30">G179*1.2979</f>
        <v>89.723827</v>
      </c>
      <c r="I179" s="27">
        <f t="shared" ref="I179:I186" si="31">F179*G179</f>
        <v>622.16999999999996</v>
      </c>
      <c r="J179" s="27">
        <f t="shared" ref="J179:J186" si="32">F179*H179</f>
        <v>807.51444300000003</v>
      </c>
      <c r="K179" s="11" t="s">
        <v>515</v>
      </c>
    </row>
    <row r="180" spans="1:11" ht="49.5" customHeight="1">
      <c r="A180" s="22" t="s">
        <v>516</v>
      </c>
      <c r="B180" s="22" t="s">
        <v>23</v>
      </c>
      <c r="C180" s="22" t="s">
        <v>494</v>
      </c>
      <c r="D180" s="23" t="s">
        <v>517</v>
      </c>
      <c r="E180" s="22" t="s">
        <v>64</v>
      </c>
      <c r="F180" s="41">
        <v>1</v>
      </c>
      <c r="G180" s="26">
        <v>286.54000000000002</v>
      </c>
      <c r="H180" s="27">
        <f t="shared" si="30"/>
        <v>371.90026600000004</v>
      </c>
      <c r="I180" s="54">
        <f t="shared" si="31"/>
        <v>286.54000000000002</v>
      </c>
      <c r="J180" s="54">
        <f t="shared" si="32"/>
        <v>371.90026600000004</v>
      </c>
      <c r="K180" s="11" t="s">
        <v>518</v>
      </c>
    </row>
    <row r="181" spans="1:11" ht="61.5" customHeight="1">
      <c r="A181" s="22" t="s">
        <v>519</v>
      </c>
      <c r="B181" s="22" t="s">
        <v>23</v>
      </c>
      <c r="C181" s="39" t="s">
        <v>84</v>
      </c>
      <c r="D181" s="23" t="s">
        <v>85</v>
      </c>
      <c r="E181" s="22" t="s">
        <v>55</v>
      </c>
      <c r="F181" s="25">
        <v>5.33</v>
      </c>
      <c r="G181" s="26">
        <v>42.18</v>
      </c>
      <c r="H181" s="27">
        <f t="shared" si="30"/>
        <v>54.745422000000005</v>
      </c>
      <c r="I181" s="54">
        <f t="shared" si="31"/>
        <v>224.8194</v>
      </c>
      <c r="J181" s="54">
        <f t="shared" si="32"/>
        <v>291.79309926000002</v>
      </c>
      <c r="K181" s="30" t="s">
        <v>520</v>
      </c>
    </row>
    <row r="182" spans="1:11" ht="49.5" customHeight="1">
      <c r="A182" s="22" t="s">
        <v>521</v>
      </c>
      <c r="B182" s="22" t="s">
        <v>23</v>
      </c>
      <c r="C182" s="39" t="s">
        <v>522</v>
      </c>
      <c r="D182" s="23" t="s">
        <v>523</v>
      </c>
      <c r="E182" s="22" t="s">
        <v>26</v>
      </c>
      <c r="F182" s="25">
        <v>24.6</v>
      </c>
      <c r="G182" s="26">
        <v>16.53</v>
      </c>
      <c r="H182" s="27">
        <f t="shared" si="30"/>
        <v>21.454287000000001</v>
      </c>
      <c r="I182" s="54">
        <f t="shared" si="31"/>
        <v>406.63800000000003</v>
      </c>
      <c r="J182" s="54">
        <f t="shared" si="32"/>
        <v>527.7754602</v>
      </c>
      <c r="K182" s="11" t="s">
        <v>524</v>
      </c>
    </row>
    <row r="183" spans="1:11" ht="68.25" customHeight="1">
      <c r="A183" s="22" t="s">
        <v>525</v>
      </c>
      <c r="B183" s="22" t="s">
        <v>23</v>
      </c>
      <c r="C183" s="39" t="s">
        <v>104</v>
      </c>
      <c r="D183" s="23" t="s">
        <v>526</v>
      </c>
      <c r="E183" s="22" t="s">
        <v>55</v>
      </c>
      <c r="F183" s="25">
        <v>3.36</v>
      </c>
      <c r="G183" s="26">
        <v>141.81</v>
      </c>
      <c r="H183" s="27">
        <f t="shared" si="30"/>
        <v>184.05519900000002</v>
      </c>
      <c r="I183" s="54">
        <f t="shared" si="31"/>
        <v>476.48160000000001</v>
      </c>
      <c r="J183" s="54">
        <f t="shared" si="32"/>
        <v>618.42546864000008</v>
      </c>
      <c r="K183" s="30" t="s">
        <v>527</v>
      </c>
    </row>
    <row r="184" spans="1:11" ht="49.5" customHeight="1">
      <c r="A184" s="22" t="s">
        <v>528</v>
      </c>
      <c r="B184" s="22" t="s">
        <v>23</v>
      </c>
      <c r="C184" s="22" t="s">
        <v>529</v>
      </c>
      <c r="D184" s="23" t="s">
        <v>530</v>
      </c>
      <c r="E184" s="22" t="s">
        <v>93</v>
      </c>
      <c r="F184" s="41">
        <v>12.3</v>
      </c>
      <c r="G184" s="26">
        <v>129.26</v>
      </c>
      <c r="H184" s="27">
        <f t="shared" si="30"/>
        <v>167.76655399999999</v>
      </c>
      <c r="I184" s="54">
        <f t="shared" si="31"/>
        <v>1589.8979999999999</v>
      </c>
      <c r="J184" s="54">
        <f t="shared" si="32"/>
        <v>2063.5286142</v>
      </c>
      <c r="K184" s="11" t="s">
        <v>531</v>
      </c>
    </row>
    <row r="185" spans="1:11" ht="49.5" customHeight="1">
      <c r="A185" s="22" t="s">
        <v>532</v>
      </c>
      <c r="B185" s="22" t="s">
        <v>23</v>
      </c>
      <c r="C185" s="39" t="s">
        <v>301</v>
      </c>
      <c r="D185" s="23" t="s">
        <v>302</v>
      </c>
      <c r="E185" s="22" t="s">
        <v>55</v>
      </c>
      <c r="F185" s="25">
        <v>0.92</v>
      </c>
      <c r="G185" s="26">
        <v>15.74</v>
      </c>
      <c r="H185" s="27">
        <f t="shared" si="30"/>
        <v>20.428946</v>
      </c>
      <c r="I185" s="54">
        <f t="shared" si="31"/>
        <v>14.4808</v>
      </c>
      <c r="J185" s="54">
        <f t="shared" si="32"/>
        <v>18.79463032</v>
      </c>
      <c r="K185" s="11" t="s">
        <v>533</v>
      </c>
    </row>
    <row r="186" spans="1:11" ht="29.25" customHeight="1">
      <c r="A186" s="22" t="s">
        <v>534</v>
      </c>
      <c r="B186" s="22" t="s">
        <v>23</v>
      </c>
      <c r="C186" s="22" t="s">
        <v>535</v>
      </c>
      <c r="D186" s="23" t="s">
        <v>536</v>
      </c>
      <c r="E186" s="22" t="s">
        <v>26</v>
      </c>
      <c r="F186" s="41">
        <v>212.5</v>
      </c>
      <c r="G186" s="26">
        <v>11.81</v>
      </c>
      <c r="H186" s="27">
        <f t="shared" si="30"/>
        <v>15.328199000000001</v>
      </c>
      <c r="I186" s="54">
        <f t="shared" si="31"/>
        <v>2509.625</v>
      </c>
      <c r="J186" s="54">
        <f t="shared" si="32"/>
        <v>3257.2422875000002</v>
      </c>
      <c r="K186" s="11" t="s">
        <v>537</v>
      </c>
    </row>
    <row r="187" spans="1:11" ht="18">
      <c r="A187" s="22"/>
      <c r="B187" s="22"/>
      <c r="C187" s="22"/>
      <c r="D187" s="30"/>
      <c r="E187" s="22"/>
      <c r="F187" s="41"/>
      <c r="G187" s="26"/>
      <c r="H187" s="27"/>
      <c r="I187" s="27"/>
      <c r="J187" s="27"/>
      <c r="K187" s="11"/>
    </row>
    <row r="188" spans="1:11" ht="18">
      <c r="A188" s="31"/>
      <c r="B188" s="31"/>
      <c r="C188" s="31"/>
      <c r="D188" s="32"/>
      <c r="E188" s="31"/>
      <c r="F188" s="31"/>
      <c r="G188" s="31"/>
      <c r="H188" s="55" t="s">
        <v>81</v>
      </c>
      <c r="I188" s="56">
        <f>SUM(I179:I186)</f>
        <v>6130.6527999999998</v>
      </c>
      <c r="J188" s="56">
        <f>SUM(J179:J186)</f>
        <v>7956.9742691199999</v>
      </c>
      <c r="K188" s="57"/>
    </row>
    <row r="189" spans="1:11" ht="18">
      <c r="A189" s="31"/>
      <c r="B189" s="31"/>
      <c r="C189" s="31"/>
      <c r="D189" s="32"/>
      <c r="E189" s="31"/>
      <c r="F189" s="31"/>
      <c r="G189" s="31"/>
      <c r="H189" s="58"/>
      <c r="I189" s="59"/>
      <c r="J189" s="59"/>
      <c r="K189" s="57"/>
    </row>
    <row r="190" spans="1:11" ht="18">
      <c r="A190" s="31"/>
      <c r="B190" s="31"/>
      <c r="C190" s="31"/>
      <c r="D190" s="32"/>
      <c r="E190" s="31"/>
      <c r="F190" s="31"/>
      <c r="G190" s="31"/>
      <c r="H190" s="58"/>
      <c r="I190" s="60" t="s">
        <v>538</v>
      </c>
      <c r="J190" s="61" t="s">
        <v>539</v>
      </c>
      <c r="K190" s="57"/>
    </row>
    <row r="191" spans="1:11" ht="30.75" customHeight="1">
      <c r="A191" s="31"/>
      <c r="B191" s="31"/>
      <c r="C191" s="31"/>
      <c r="D191" s="142"/>
      <c r="E191" s="142"/>
      <c r="F191" s="58"/>
      <c r="G191" s="58"/>
      <c r="H191" s="16" t="s">
        <v>540</v>
      </c>
      <c r="I191" s="62">
        <f>SUM(I30,I46,I59,I70,I87,I96,I111,I146,I164,I177,I188)</f>
        <v>338885.15032999997</v>
      </c>
      <c r="J191" s="62">
        <f>SUM(J30,J46,J59,J70,J87,J96,J111,J146,J164,J177,J188)</f>
        <v>439839.03661330702</v>
      </c>
      <c r="K191" s="57"/>
    </row>
    <row r="192" spans="1:11" ht="18">
      <c r="A192" s="63"/>
      <c r="B192" s="63"/>
      <c r="C192" s="63"/>
      <c r="D192" s="64"/>
      <c r="E192" s="63"/>
      <c r="F192" s="63"/>
      <c r="G192" s="63"/>
      <c r="H192" s="63"/>
      <c r="I192" s="65"/>
      <c r="J192" s="63"/>
      <c r="K192" s="3"/>
    </row>
    <row r="193" spans="1:11" ht="17.45" customHeight="1">
      <c r="A193" s="143" t="s">
        <v>541</v>
      </c>
      <c r="B193" s="143"/>
      <c r="C193" s="143"/>
      <c r="D193" s="143"/>
      <c r="E193" s="143"/>
      <c r="F193" s="143"/>
      <c r="G193" s="143"/>
      <c r="H193" s="143"/>
      <c r="I193" s="143"/>
      <c r="J193" s="143"/>
      <c r="K193" s="66"/>
    </row>
    <row r="194" spans="1:11" ht="16.5" customHeight="1">
      <c r="A194" s="63"/>
      <c r="B194" s="63"/>
      <c r="C194" s="63"/>
      <c r="D194" s="64"/>
      <c r="E194" s="63"/>
      <c r="F194" s="63"/>
      <c r="G194" s="63"/>
      <c r="H194" s="63"/>
      <c r="I194" s="63"/>
      <c r="J194" s="63"/>
      <c r="K194" s="66"/>
    </row>
    <row r="195" spans="1:11" ht="18">
      <c r="A195" s="67"/>
      <c r="B195" s="67"/>
      <c r="C195" s="67"/>
      <c r="D195" s="68"/>
      <c r="E195" s="67"/>
      <c r="F195" s="67"/>
      <c r="G195" s="67"/>
      <c r="H195" s="67"/>
      <c r="I195" s="67"/>
      <c r="J195" s="69"/>
      <c r="K195" s="66"/>
    </row>
    <row r="196" spans="1:11" ht="18">
      <c r="A196" s="70"/>
      <c r="B196" s="70"/>
      <c r="C196" s="70"/>
      <c r="D196" s="68"/>
      <c r="E196" s="70"/>
      <c r="F196" s="70"/>
      <c r="G196" s="70"/>
      <c r="H196" s="70"/>
      <c r="I196" s="70"/>
      <c r="J196" s="70"/>
      <c r="K196" s="66"/>
    </row>
    <row r="197" spans="1:11" ht="18">
      <c r="A197" s="144"/>
      <c r="B197" s="144"/>
      <c r="C197" s="67"/>
      <c r="D197" s="68"/>
      <c r="E197" s="70"/>
      <c r="F197" s="70"/>
      <c r="G197" s="70"/>
      <c r="H197" s="70"/>
      <c r="I197" s="70"/>
      <c r="J197" s="70"/>
      <c r="K197" s="66"/>
    </row>
    <row r="198" spans="1:11" ht="18">
      <c r="A198" s="70"/>
      <c r="B198" s="70"/>
      <c r="C198" s="70"/>
      <c r="D198" s="68"/>
      <c r="E198" s="70"/>
      <c r="F198" s="70"/>
      <c r="G198" s="70"/>
      <c r="H198" s="70"/>
      <c r="I198" s="70"/>
      <c r="J198" s="70"/>
      <c r="K198" s="71"/>
    </row>
    <row r="199" spans="1:11" ht="18">
      <c r="A199" s="70"/>
      <c r="B199" s="70"/>
      <c r="C199" s="70"/>
      <c r="D199" s="68"/>
      <c r="E199" s="70"/>
      <c r="F199" s="70"/>
      <c r="G199" s="70"/>
      <c r="H199" s="70"/>
      <c r="I199" s="70"/>
      <c r="J199" s="70"/>
      <c r="K199" s="3"/>
    </row>
    <row r="200" spans="1:11" ht="50.25" customHeight="1">
      <c r="A200" s="70"/>
      <c r="B200" s="70"/>
      <c r="C200" s="70"/>
      <c r="D200" s="68"/>
      <c r="E200" s="70"/>
      <c r="F200" s="70"/>
      <c r="G200" s="70"/>
      <c r="H200" s="70"/>
      <c r="I200" s="70"/>
      <c r="J200" s="70"/>
      <c r="K200" s="3"/>
    </row>
    <row r="201" spans="1:11" ht="18.75">
      <c r="A201" s="72"/>
      <c r="B201" s="72"/>
      <c r="C201" s="72"/>
      <c r="D201" s="73"/>
      <c r="E201" s="72"/>
      <c r="F201" s="72"/>
      <c r="G201" s="72"/>
      <c r="H201" s="72"/>
      <c r="I201" s="72"/>
      <c r="J201" s="72"/>
      <c r="K201" s="74"/>
    </row>
    <row r="202" spans="1:11" ht="18.75">
      <c r="A202" s="72"/>
      <c r="B202" s="72"/>
      <c r="C202" s="72"/>
      <c r="D202" s="136"/>
      <c r="E202" s="136"/>
      <c r="F202" s="72"/>
      <c r="G202" s="72"/>
      <c r="H202" s="72"/>
      <c r="I202" s="72"/>
      <c r="J202" s="169"/>
      <c r="K202" s="74"/>
    </row>
    <row r="203" spans="1:11" ht="18.75">
      <c r="A203" s="72"/>
      <c r="B203" s="72"/>
      <c r="C203" s="72"/>
      <c r="D203" s="73"/>
      <c r="E203" s="72"/>
      <c r="F203" s="72"/>
      <c r="G203" s="72"/>
      <c r="H203" s="72"/>
      <c r="I203" s="72"/>
      <c r="J203" s="72"/>
      <c r="K203" s="74"/>
    </row>
    <row r="204" spans="1:11" ht="18.75">
      <c r="A204" s="72"/>
      <c r="B204" s="72"/>
      <c r="C204" s="72"/>
      <c r="D204" s="73"/>
      <c r="E204" s="72"/>
      <c r="F204" s="72"/>
      <c r="G204" s="137"/>
      <c r="H204" s="137"/>
      <c r="I204" s="137"/>
      <c r="J204" s="137"/>
      <c r="K204" s="74"/>
    </row>
    <row r="205" spans="1:11">
      <c r="A205" s="75"/>
      <c r="B205" s="75"/>
      <c r="C205" s="75"/>
      <c r="D205" s="76"/>
      <c r="E205" s="75"/>
      <c r="F205" s="75"/>
      <c r="G205" s="138"/>
      <c r="H205" s="138"/>
      <c r="I205" s="138"/>
      <c r="J205" s="138"/>
    </row>
    <row r="206" spans="1:11">
      <c r="G206" s="139"/>
      <c r="H206" s="139"/>
      <c r="I206" s="139"/>
      <c r="J206" s="139"/>
    </row>
  </sheetData>
  <mergeCells count="14">
    <mergeCell ref="D2:J2"/>
    <mergeCell ref="H4:J4"/>
    <mergeCell ref="H5:J5"/>
    <mergeCell ref="H6:J6"/>
    <mergeCell ref="H7:J7"/>
    <mergeCell ref="D202:E202"/>
    <mergeCell ref="G204:J204"/>
    <mergeCell ref="G205:J205"/>
    <mergeCell ref="G206:J206"/>
    <mergeCell ref="H8:J8"/>
    <mergeCell ref="A11:J11"/>
    <mergeCell ref="D191:E191"/>
    <mergeCell ref="A193:J193"/>
    <mergeCell ref="A197:B197"/>
  </mergeCells>
  <printOptions horizontalCentered="1"/>
  <pageMargins left="0" right="0" top="0.196527777777778" bottom="0.196527777777778" header="0.51180555555555496" footer="0.51180555555555496"/>
  <pageSetup paperSize="8" scale="75" firstPageNumber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44"/>
  <sheetViews>
    <sheetView zoomScale="80" zoomScaleNormal="80" workbookViewId="0">
      <selection activeCellId="1" sqref="B171:E171 A1"/>
    </sheetView>
  </sheetViews>
  <sheetFormatPr defaultColWidth="8.7109375" defaultRowHeight="15"/>
  <cols>
    <col min="2" max="2" width="67.140625" customWidth="1"/>
    <col min="3" max="3" width="33.140625" customWidth="1"/>
    <col min="4" max="4" width="26.7109375" customWidth="1"/>
    <col min="5" max="5" width="25.42578125" customWidth="1"/>
    <col min="6" max="6" width="25.7109375" customWidth="1"/>
    <col min="7" max="10" width="27.28515625" customWidth="1"/>
  </cols>
  <sheetData>
    <row r="2" spans="1:12" ht="90" customHeight="1"/>
    <row r="3" spans="1:12" ht="16.5">
      <c r="A3" s="153" t="s">
        <v>542</v>
      </c>
      <c r="B3" s="153"/>
      <c r="C3" s="153"/>
      <c r="D3" s="153"/>
      <c r="E3" s="153"/>
      <c r="F3" s="153"/>
      <c r="G3" s="153"/>
      <c r="H3" s="153"/>
      <c r="I3" s="153"/>
      <c r="J3" s="153"/>
      <c r="K3" s="77"/>
    </row>
    <row r="4" spans="1:12" ht="16.5">
      <c r="A4" s="78"/>
      <c r="B4" s="78"/>
      <c r="C4" s="78"/>
      <c r="D4" s="78"/>
      <c r="E4" s="78"/>
      <c r="F4" s="78"/>
      <c r="G4" s="78"/>
      <c r="H4" s="78"/>
      <c r="I4" s="78"/>
      <c r="J4" s="78"/>
    </row>
    <row r="5" spans="1:12" ht="15.75">
      <c r="A5" s="154" t="s">
        <v>543</v>
      </c>
      <c r="B5" s="154"/>
      <c r="C5" s="154"/>
      <c r="D5" s="154"/>
      <c r="E5" s="154"/>
      <c r="F5" s="154"/>
      <c r="G5" s="154"/>
      <c r="H5" s="154"/>
      <c r="I5" s="154"/>
      <c r="J5" s="154"/>
      <c r="K5" s="1"/>
      <c r="L5" s="1"/>
    </row>
    <row r="6" spans="1:12" ht="17.25" customHeight="1">
      <c r="A6" s="155" t="s">
        <v>544</v>
      </c>
      <c r="B6" s="155"/>
      <c r="C6" s="155"/>
      <c r="D6" s="155"/>
      <c r="E6" s="155"/>
      <c r="F6" s="155"/>
      <c r="G6" s="79"/>
      <c r="H6" s="79"/>
      <c r="I6" s="79"/>
      <c r="J6" s="79"/>
      <c r="K6" s="1"/>
      <c r="L6" s="1"/>
    </row>
    <row r="7" spans="1:12" ht="19.5" customHeight="1">
      <c r="A7" s="155" t="s">
        <v>545</v>
      </c>
      <c r="B7" s="155"/>
      <c r="C7" s="155"/>
      <c r="D7" s="79"/>
      <c r="E7" s="79"/>
      <c r="F7" s="79"/>
      <c r="G7" s="79"/>
      <c r="H7" s="79"/>
      <c r="I7" s="79"/>
      <c r="J7" s="79"/>
      <c r="K7" s="1"/>
      <c r="L7" s="1"/>
    </row>
    <row r="8" spans="1:12" ht="16.5">
      <c r="A8" s="80"/>
      <c r="B8" s="80"/>
      <c r="C8" s="80"/>
      <c r="D8" s="80"/>
      <c r="E8" s="80"/>
      <c r="F8" s="80"/>
      <c r="G8" s="80"/>
      <c r="H8" s="80"/>
      <c r="I8" s="80"/>
      <c r="J8" s="80"/>
    </row>
    <row r="9" spans="1:12" ht="16.5">
      <c r="A9" s="81"/>
      <c r="B9" s="81"/>
      <c r="C9" s="81"/>
      <c r="D9" s="156" t="s">
        <v>546</v>
      </c>
      <c r="E9" s="156"/>
      <c r="F9" s="156"/>
      <c r="G9" s="156"/>
      <c r="H9" s="156"/>
      <c r="I9" s="156"/>
      <c r="J9" s="156"/>
    </row>
    <row r="10" spans="1:12" ht="16.5">
      <c r="A10" s="82" t="s">
        <v>547</v>
      </c>
      <c r="B10" s="83" t="s">
        <v>548</v>
      </c>
      <c r="C10" s="83" t="s">
        <v>549</v>
      </c>
      <c r="D10" s="84" t="s">
        <v>550</v>
      </c>
      <c r="E10" s="84" t="s">
        <v>551</v>
      </c>
      <c r="F10" s="84" t="s">
        <v>552</v>
      </c>
      <c r="G10" s="85" t="s">
        <v>553</v>
      </c>
      <c r="H10" s="85" t="s">
        <v>554</v>
      </c>
      <c r="I10" s="85" t="s">
        <v>555</v>
      </c>
      <c r="J10" s="85" t="s">
        <v>556</v>
      </c>
    </row>
    <row r="11" spans="1:12" ht="16.5">
      <c r="A11" s="86">
        <v>1</v>
      </c>
      <c r="B11" s="87" t="str">
        <f>'ORÇAMENTO '!D14</f>
        <v>SERVIÇOS PRELIMINARES</v>
      </c>
      <c r="C11" s="88">
        <f>'ORÇAMENTO '!J30</f>
        <v>32404.368446780005</v>
      </c>
      <c r="D11" s="88">
        <f>C11</f>
        <v>32404.368446780005</v>
      </c>
      <c r="E11" s="88"/>
      <c r="F11" s="88"/>
      <c r="G11" s="88"/>
      <c r="H11" s="88"/>
      <c r="I11" s="88"/>
      <c r="J11" s="88"/>
      <c r="K11" s="77"/>
    </row>
    <row r="12" spans="1:12" ht="16.5">
      <c r="A12" s="89"/>
      <c r="B12" s="90" t="s">
        <v>557</v>
      </c>
      <c r="C12" s="91">
        <f>C11/$C$34</f>
        <v>7.3673243503552255E-2</v>
      </c>
      <c r="D12" s="91">
        <f>D11/C11</f>
        <v>1</v>
      </c>
      <c r="E12" s="91"/>
      <c r="F12" s="91"/>
      <c r="G12" s="91"/>
      <c r="H12" s="91"/>
      <c r="I12" s="91"/>
      <c r="J12" s="91"/>
      <c r="K12" s="77"/>
    </row>
    <row r="13" spans="1:12" ht="16.5">
      <c r="A13" s="86">
        <v>2</v>
      </c>
      <c r="B13" s="87" t="str">
        <f>'ORÇAMENTO '!D31</f>
        <v>FECHAMENTO - MURO FRONTAL/PORTÃO</v>
      </c>
      <c r="C13" s="88">
        <f>'ORÇAMENTO '!J46</f>
        <v>12882.645954682001</v>
      </c>
      <c r="D13" s="88">
        <f>$C$13/2</f>
        <v>6441.3229773410003</v>
      </c>
      <c r="E13" s="88">
        <f>$C$13/2</f>
        <v>6441.3229773410003</v>
      </c>
      <c r="F13" s="92"/>
      <c r="G13" s="93"/>
      <c r="H13" s="93"/>
      <c r="I13" s="93"/>
      <c r="J13" s="93"/>
      <c r="K13" s="77"/>
    </row>
    <row r="14" spans="1:12" ht="16.5">
      <c r="A14" s="89"/>
      <c r="B14" s="90" t="s">
        <v>557</v>
      </c>
      <c r="C14" s="91">
        <f>C13/$C$34</f>
        <v>2.9289455646948469E-2</v>
      </c>
      <c r="D14" s="91">
        <f>D13/$C$13</f>
        <v>0.5</v>
      </c>
      <c r="E14" s="91">
        <f>E13/$C$13</f>
        <v>0.5</v>
      </c>
      <c r="F14" s="91"/>
      <c r="G14" s="94"/>
      <c r="H14" s="94"/>
      <c r="I14" s="94"/>
      <c r="J14" s="95"/>
    </row>
    <row r="15" spans="1:12" ht="21" customHeight="1">
      <c r="A15" s="86">
        <v>3</v>
      </c>
      <c r="B15" s="96" t="str">
        <f>'ORÇAMENTO '!D47</f>
        <v xml:space="preserve">INFRAESTRUTURA </v>
      </c>
      <c r="C15" s="88">
        <f>'ORÇAMENTO '!J59</f>
        <v>40252.820948935005</v>
      </c>
      <c r="D15" s="88">
        <f>$C$15/3</f>
        <v>13417.606982978336</v>
      </c>
      <c r="E15" s="88">
        <f>$C$15/3</f>
        <v>13417.606982978336</v>
      </c>
      <c r="F15" s="88">
        <f>$C$15/3</f>
        <v>13417.606982978336</v>
      </c>
      <c r="G15" s="88"/>
      <c r="H15" s="88"/>
      <c r="I15" s="88"/>
      <c r="J15" s="88"/>
      <c r="K15" s="77"/>
    </row>
    <row r="16" spans="1:12" ht="19.5" customHeight="1">
      <c r="A16" s="89"/>
      <c r="B16" s="90" t="s">
        <v>557</v>
      </c>
      <c r="C16" s="91">
        <f>C15/$C$34</f>
        <v>9.1517163321554032E-2</v>
      </c>
      <c r="D16" s="91">
        <f>D15/$C$15</f>
        <v>0.33333333333333337</v>
      </c>
      <c r="E16" s="91">
        <f>E15/$C$15</f>
        <v>0.33333333333333337</v>
      </c>
      <c r="F16" s="91">
        <f>F15/$C$15</f>
        <v>0.33333333333333337</v>
      </c>
      <c r="G16" s="91"/>
      <c r="H16" s="91"/>
      <c r="I16" s="91"/>
      <c r="J16" s="91"/>
      <c r="K16" s="77"/>
    </row>
    <row r="17" spans="1:11" ht="16.5">
      <c r="A17" s="86">
        <v>4</v>
      </c>
      <c r="B17" s="87" t="str">
        <f>'ORÇAMENTO '!D60</f>
        <v>SUPERESTRUTURA</v>
      </c>
      <c r="C17" s="97">
        <f>'ORÇAMENTO '!J70</f>
        <v>65216.072425360006</v>
      </c>
      <c r="D17" s="88"/>
      <c r="E17" s="98"/>
      <c r="F17" s="99">
        <f>$C$17/4</f>
        <v>16304.018106340001</v>
      </c>
      <c r="G17" s="99">
        <f>$C$17/4</f>
        <v>16304.018106340001</v>
      </c>
      <c r="H17" s="99">
        <f>$C$17/4</f>
        <v>16304.018106340001</v>
      </c>
      <c r="I17" s="99">
        <f>$C$17/4</f>
        <v>16304.018106340001</v>
      </c>
      <c r="J17" s="100"/>
      <c r="K17" s="77"/>
    </row>
    <row r="18" spans="1:11" ht="16.5">
      <c r="A18" s="89"/>
      <c r="B18" s="90" t="s">
        <v>557</v>
      </c>
      <c r="C18" s="91">
        <f>C17/$C$34</f>
        <v>0.14827258837122267</v>
      </c>
      <c r="D18" s="91"/>
      <c r="E18" s="91"/>
      <c r="F18" s="101">
        <f>F17/$C$17</f>
        <v>0.25</v>
      </c>
      <c r="G18" s="101">
        <f>G17/$C$17</f>
        <v>0.25</v>
      </c>
      <c r="H18" s="101">
        <f>H17/$C$17</f>
        <v>0.25</v>
      </c>
      <c r="I18" s="101">
        <f>I17/$C$17</f>
        <v>0.25</v>
      </c>
      <c r="J18" s="101"/>
      <c r="K18" s="77"/>
    </row>
    <row r="19" spans="1:11" ht="16.5">
      <c r="A19" s="86">
        <v>5</v>
      </c>
      <c r="B19" s="87" t="str">
        <f>'ORÇAMENTO '!D71</f>
        <v xml:space="preserve">ALVENARIA E REVESTIMENTOS </v>
      </c>
      <c r="C19" s="97">
        <f>'ORÇAMENTO '!J87</f>
        <v>87532.043412129991</v>
      </c>
      <c r="D19" s="88"/>
      <c r="E19" s="98"/>
      <c r="F19" s="99"/>
      <c r="G19" s="99">
        <f>$C$19/3</f>
        <v>29177.347804043329</v>
      </c>
      <c r="H19" s="99">
        <f>$C$19/3</f>
        <v>29177.347804043329</v>
      </c>
      <c r="I19" s="99">
        <f>$C$19/3</f>
        <v>29177.347804043329</v>
      </c>
      <c r="J19" s="99"/>
      <c r="K19" s="77"/>
    </row>
    <row r="20" spans="1:11" ht="16.5">
      <c r="A20" s="89"/>
      <c r="B20" s="90" t="s">
        <v>557</v>
      </c>
      <c r="C20" s="91">
        <f>C19/$C$34</f>
        <v>0.19900926503957736</v>
      </c>
      <c r="D20" s="91"/>
      <c r="E20" s="91"/>
      <c r="F20" s="101"/>
      <c r="G20" s="101">
        <f>G19/$C$19</f>
        <v>0.33333333333333331</v>
      </c>
      <c r="H20" s="101">
        <f>H19/$C$19</f>
        <v>0.33333333333333331</v>
      </c>
      <c r="I20" s="101">
        <f>I19/$C$19</f>
        <v>0.33333333333333331</v>
      </c>
      <c r="J20" s="101"/>
      <c r="K20" s="77"/>
    </row>
    <row r="21" spans="1:11" ht="16.5">
      <c r="A21" s="86">
        <v>6</v>
      </c>
      <c r="B21" s="87" t="str">
        <f>'ORÇAMENTO '!D88</f>
        <v>COBERTURA</v>
      </c>
      <c r="C21" s="97">
        <f>'ORÇAMENTO '!J96</f>
        <v>76910.646963580002</v>
      </c>
      <c r="D21" s="88"/>
      <c r="E21" s="98"/>
      <c r="F21" s="99"/>
      <c r="G21" s="99"/>
      <c r="H21" s="99"/>
      <c r="I21" s="99">
        <v>76910.646963580002</v>
      </c>
      <c r="J21" s="99"/>
      <c r="K21" s="77"/>
    </row>
    <row r="22" spans="1:11" ht="16.5">
      <c r="A22" s="89"/>
      <c r="B22" s="90" t="s">
        <v>557</v>
      </c>
      <c r="C22" s="91">
        <f>C21/$C$34</f>
        <v>0.17486089355728895</v>
      </c>
      <c r="D22" s="91"/>
      <c r="E22" s="91"/>
      <c r="F22" s="101"/>
      <c r="G22" s="101"/>
      <c r="H22" s="101"/>
      <c r="I22" s="101">
        <v>1</v>
      </c>
      <c r="J22" s="101"/>
      <c r="K22" s="77"/>
    </row>
    <row r="23" spans="1:11" ht="16.5">
      <c r="A23" s="86">
        <v>7</v>
      </c>
      <c r="B23" s="87" t="str">
        <f>'ORÇAMENTO '!D97</f>
        <v>ESQUADRIAS</v>
      </c>
      <c r="C23" s="97">
        <f>'ORÇAMENTO '!J111</f>
        <v>47477.107760120001</v>
      </c>
      <c r="D23" s="88"/>
      <c r="E23" s="98"/>
      <c r="F23" s="99"/>
      <c r="G23" s="99"/>
      <c r="H23" s="99">
        <f>$C$23/2</f>
        <v>23738.553880060001</v>
      </c>
      <c r="I23" s="99">
        <f>$C$23/2</f>
        <v>23738.553880060001</v>
      </c>
      <c r="J23" s="99"/>
      <c r="K23" s="77"/>
    </row>
    <row r="24" spans="1:11" ht="16.5">
      <c r="A24" s="89"/>
      <c r="B24" s="90" t="s">
        <v>557</v>
      </c>
      <c r="C24" s="91">
        <f>C23/$C$34</f>
        <v>0.10794200561570531</v>
      </c>
      <c r="D24" s="91"/>
      <c r="E24" s="91"/>
      <c r="F24" s="101"/>
      <c r="G24" s="101"/>
      <c r="H24" s="101">
        <f>H23/$C$23</f>
        <v>0.5</v>
      </c>
      <c r="I24" s="101">
        <f>I23/$C$23</f>
        <v>0.5</v>
      </c>
      <c r="J24" s="101"/>
      <c r="K24" s="77"/>
    </row>
    <row r="25" spans="1:11" ht="16.5">
      <c r="A25" s="86">
        <v>8</v>
      </c>
      <c r="B25" s="87" t="str">
        <f>'ORÇAMENTO '!D112</f>
        <v>ELÉTRICA</v>
      </c>
      <c r="C25" s="97">
        <f>'ORÇAMENTO '!J146</f>
        <v>40403.120818999996</v>
      </c>
      <c r="D25" s="88"/>
      <c r="E25" s="98"/>
      <c r="F25" s="99">
        <f>$C$25/4</f>
        <v>10100.780204749999</v>
      </c>
      <c r="G25" s="99">
        <f>$C$25/4</f>
        <v>10100.780204749999</v>
      </c>
      <c r="H25" s="99">
        <f>$C$25/4</f>
        <v>10100.780204749999</v>
      </c>
      <c r="I25" s="99">
        <f>$C$25/4</f>
        <v>10100.780204749999</v>
      </c>
      <c r="J25" s="99"/>
      <c r="K25" s="77"/>
    </row>
    <row r="26" spans="1:11" ht="16.5">
      <c r="A26" s="89"/>
      <c r="B26" s="90" t="s">
        <v>557</v>
      </c>
      <c r="C26" s="91">
        <f>C25/$C$34</f>
        <v>9.1858878943755912E-2</v>
      </c>
      <c r="D26" s="91"/>
      <c r="E26" s="91"/>
      <c r="F26" s="101">
        <f>F25/$C$25</f>
        <v>0.25</v>
      </c>
      <c r="G26" s="101">
        <f>G25/$C$25</f>
        <v>0.25</v>
      </c>
      <c r="H26" s="101">
        <f>H25/$C$25</f>
        <v>0.25</v>
      </c>
      <c r="I26" s="101">
        <f>I25/$C$25</f>
        <v>0.25</v>
      </c>
      <c r="J26" s="101"/>
      <c r="K26" s="77"/>
    </row>
    <row r="27" spans="1:11" ht="18" customHeight="1">
      <c r="A27" s="86">
        <v>9</v>
      </c>
      <c r="B27" s="87" t="str">
        <f>'ORÇAMENTO '!D147</f>
        <v xml:space="preserve">SPDA - SISTEMA DE PROTEÇÃO CONTRA DESCARGAS ATMOSFÉRICAS </v>
      </c>
      <c r="C27" s="97">
        <f>'ORÇAMENTO '!J164</f>
        <v>18927.5664296</v>
      </c>
      <c r="D27" s="88"/>
      <c r="E27" s="98"/>
      <c r="F27" s="99"/>
      <c r="G27" s="99"/>
      <c r="H27" s="99"/>
      <c r="I27" s="99"/>
      <c r="J27" s="99">
        <f>C27</f>
        <v>18927.5664296</v>
      </c>
      <c r="K27" s="77"/>
    </row>
    <row r="28" spans="1:11" ht="16.5">
      <c r="A28" s="89"/>
      <c r="B28" s="90" t="s">
        <v>557</v>
      </c>
      <c r="C28" s="91">
        <f>C27/C34</f>
        <v>4.3032938993635833E-2</v>
      </c>
      <c r="D28" s="91"/>
      <c r="E28" s="91"/>
      <c r="F28" s="101"/>
      <c r="G28" s="101"/>
      <c r="H28" s="101"/>
      <c r="I28" s="101"/>
      <c r="J28" s="101">
        <f>J27/C27</f>
        <v>1</v>
      </c>
      <c r="K28" s="77"/>
    </row>
    <row r="29" spans="1:11" ht="16.5">
      <c r="A29" s="86">
        <v>10</v>
      </c>
      <c r="B29" s="87" t="str">
        <f>'ORÇAMENTO '!D165</f>
        <v>HIDROSSANITÁRIO</v>
      </c>
      <c r="C29" s="97">
        <f>'ORÇAMENTO '!J177</f>
        <v>9875.6691840000003</v>
      </c>
      <c r="D29" s="88"/>
      <c r="E29" s="98"/>
      <c r="F29" s="99">
        <f>$C$29/4</f>
        <v>2468.9172960000001</v>
      </c>
      <c r="G29" s="99">
        <f>$C$29/4</f>
        <v>2468.9172960000001</v>
      </c>
      <c r="H29" s="99">
        <f>$C$29/4</f>
        <v>2468.9172960000001</v>
      </c>
      <c r="I29" s="99">
        <f>$C$29/4</f>
        <v>2468.9172960000001</v>
      </c>
      <c r="J29" s="99"/>
      <c r="K29" s="77"/>
    </row>
    <row r="30" spans="1:11" ht="16.5">
      <c r="A30" s="89"/>
      <c r="B30" s="90" t="s">
        <v>557</v>
      </c>
      <c r="C30" s="91">
        <f>C29/$C$34</f>
        <v>2.2452916548838263E-2</v>
      </c>
      <c r="D30" s="91"/>
      <c r="E30" s="91"/>
      <c r="F30" s="101">
        <f>F29/$C$29</f>
        <v>0.25</v>
      </c>
      <c r="G30" s="101">
        <f>G29/$C$29</f>
        <v>0.25</v>
      </c>
      <c r="H30" s="101">
        <f>H29/$C$29</f>
        <v>0.25</v>
      </c>
      <c r="I30" s="101">
        <f>I29/$C$29</f>
        <v>0.25</v>
      </c>
      <c r="J30" s="101"/>
      <c r="K30" s="77"/>
    </row>
    <row r="31" spans="1:11" ht="16.5">
      <c r="A31" s="86">
        <v>11</v>
      </c>
      <c r="B31" s="87" t="str">
        <f>'ORÇAMENTO '!D178</f>
        <v xml:space="preserve">SERVIÇOS FINAIS </v>
      </c>
      <c r="C31" s="97">
        <f>'ORÇAMENTO '!J188</f>
        <v>7956.9742691199999</v>
      </c>
      <c r="D31" s="88"/>
      <c r="E31" s="98"/>
      <c r="F31" s="99"/>
      <c r="G31" s="99"/>
      <c r="H31" s="99"/>
      <c r="I31" s="99"/>
      <c r="J31" s="100">
        <f>C31</f>
        <v>7956.9742691199999</v>
      </c>
      <c r="K31" s="77"/>
    </row>
    <row r="32" spans="1:11" ht="16.5">
      <c r="A32" s="89"/>
      <c r="B32" s="90" t="s">
        <v>557</v>
      </c>
      <c r="C32" s="91">
        <f>C31/$C$34</f>
        <v>1.8090650457920878E-2</v>
      </c>
      <c r="D32" s="91"/>
      <c r="E32" s="91"/>
      <c r="F32" s="101"/>
      <c r="G32" s="101"/>
      <c r="H32" s="101"/>
      <c r="I32" s="101"/>
      <c r="J32" s="102">
        <f>J31/C31</f>
        <v>1</v>
      </c>
    </row>
    <row r="33" spans="1:12" ht="16.5">
      <c r="A33" s="103" t="s">
        <v>558</v>
      </c>
      <c r="B33" s="81"/>
      <c r="C33" s="81"/>
      <c r="D33" s="104"/>
      <c r="E33" s="104"/>
      <c r="F33" s="104"/>
      <c r="G33" s="104"/>
      <c r="H33" s="104"/>
      <c r="I33" s="104"/>
      <c r="J33" s="104"/>
    </row>
    <row r="34" spans="1:12" ht="16.5">
      <c r="A34" s="81"/>
      <c r="B34" s="105" t="s">
        <v>559</v>
      </c>
      <c r="C34" s="106">
        <f>SUM(C11,C13,C15,C17,C19,C21,C23,C25,C27,C29,C31)</f>
        <v>439839.03661330702</v>
      </c>
      <c r="D34" s="107"/>
      <c r="E34" s="107"/>
      <c r="F34" s="107"/>
      <c r="G34" s="107"/>
      <c r="H34" s="107"/>
      <c r="I34" s="107"/>
      <c r="J34" s="107"/>
    </row>
    <row r="35" spans="1:12" ht="16.5">
      <c r="A35" s="108"/>
      <c r="B35" s="109"/>
      <c r="C35" s="110"/>
      <c r="D35" s="111"/>
      <c r="E35" s="111"/>
      <c r="F35" s="111"/>
      <c r="G35" s="111"/>
      <c r="H35" s="111"/>
      <c r="I35" s="111"/>
      <c r="J35" s="111"/>
      <c r="K35" s="112"/>
      <c r="L35" s="112"/>
    </row>
    <row r="36" spans="1:12" ht="16.5">
      <c r="A36" s="81"/>
      <c r="B36" s="149" t="s">
        <v>560</v>
      </c>
      <c r="C36" s="149"/>
      <c r="D36" s="113">
        <f>SUM(D11,D13,D15)</f>
        <v>52263.298407099341</v>
      </c>
      <c r="E36" s="113">
        <f>SUM(E13,E15)</f>
        <v>19858.929960319336</v>
      </c>
      <c r="F36" s="113">
        <f>SUM(F15,F17,F19,F25,F29)</f>
        <v>42291.322590068339</v>
      </c>
      <c r="G36" s="114">
        <f>SUM(G17,G19,G25,G29)</f>
        <v>58051.063411133335</v>
      </c>
      <c r="H36" s="114">
        <f>SUM(H17,H19,H23,H25,H29)</f>
        <v>81789.617291193339</v>
      </c>
      <c r="I36" s="114">
        <f>SUM(I17,I19,I23,I25,I29,I21)</f>
        <v>158700.26425477333</v>
      </c>
      <c r="J36" s="114">
        <f>SUM(J27,J31)</f>
        <v>26884.54069872</v>
      </c>
      <c r="K36" s="77"/>
    </row>
    <row r="37" spans="1:12" ht="16.5">
      <c r="A37" s="81"/>
      <c r="B37" s="150" t="s">
        <v>561</v>
      </c>
      <c r="C37" s="150"/>
      <c r="D37" s="115">
        <f t="shared" ref="D37:J37" si="0">D36/$C$34</f>
        <v>0.11882369243421118</v>
      </c>
      <c r="E37" s="115">
        <f t="shared" si="0"/>
        <v>4.5150448930658914E-2</v>
      </c>
      <c r="F37" s="115">
        <f t="shared" si="0"/>
        <v>9.6151817073138898E-2</v>
      </c>
      <c r="G37" s="115">
        <f t="shared" si="0"/>
        <v>0.13198251764581334</v>
      </c>
      <c r="H37" s="115">
        <f t="shared" si="0"/>
        <v>0.185953520453666</v>
      </c>
      <c r="I37" s="115">
        <f t="shared" si="0"/>
        <v>0.36081441401095493</v>
      </c>
      <c r="J37" s="116">
        <f t="shared" si="0"/>
        <v>6.1123589451556715E-2</v>
      </c>
      <c r="K37" s="117"/>
    </row>
    <row r="38" spans="1:12" ht="16.5">
      <c r="A38" s="81"/>
      <c r="B38" s="150" t="s">
        <v>562</v>
      </c>
      <c r="C38" s="150"/>
      <c r="D38" s="118">
        <f>SUM(D36)</f>
        <v>52263.298407099341</v>
      </c>
      <c r="E38" s="118">
        <f t="shared" ref="E38:J39" si="1">SUM(D38,E36)</f>
        <v>72122.228367418676</v>
      </c>
      <c r="F38" s="118">
        <f t="shared" si="1"/>
        <v>114413.55095748702</v>
      </c>
      <c r="G38" s="119">
        <f t="shared" si="1"/>
        <v>172464.61436862036</v>
      </c>
      <c r="H38" s="119">
        <f t="shared" si="1"/>
        <v>254254.2316598137</v>
      </c>
      <c r="I38" s="119">
        <f t="shared" si="1"/>
        <v>412954.49591458705</v>
      </c>
      <c r="J38" s="120">
        <f t="shared" si="1"/>
        <v>439839.03661330708</v>
      </c>
    </row>
    <row r="39" spans="1:12" ht="16.5">
      <c r="A39" s="81"/>
      <c r="B39" s="151" t="s">
        <v>563</v>
      </c>
      <c r="C39" s="151"/>
      <c r="D39" s="91">
        <f>SUM(D37)</f>
        <v>0.11882369243421118</v>
      </c>
      <c r="E39" s="91">
        <f t="shared" si="1"/>
        <v>0.1639741413648701</v>
      </c>
      <c r="F39" s="91">
        <f t="shared" si="1"/>
        <v>0.26012595843800901</v>
      </c>
      <c r="G39" s="94">
        <f t="shared" si="1"/>
        <v>0.39210847608382238</v>
      </c>
      <c r="H39" s="94">
        <f t="shared" si="1"/>
        <v>0.57806199653748835</v>
      </c>
      <c r="I39" s="94">
        <f t="shared" si="1"/>
        <v>0.93887641054844329</v>
      </c>
      <c r="J39" s="94">
        <f t="shared" si="1"/>
        <v>1</v>
      </c>
      <c r="K39" s="77"/>
    </row>
    <row r="40" spans="1:12" ht="16.5">
      <c r="A40" s="121"/>
      <c r="B40" s="121"/>
      <c r="C40" s="122"/>
      <c r="D40" s="123"/>
      <c r="E40" s="123"/>
      <c r="F40" s="123"/>
      <c r="G40" s="123"/>
      <c r="H40" s="123"/>
      <c r="I40" s="123"/>
      <c r="J40" s="123"/>
    </row>
    <row r="41" spans="1:12" ht="16.5" customHeight="1">
      <c r="A41" s="152" t="s">
        <v>564</v>
      </c>
      <c r="B41" s="152"/>
      <c r="C41" s="152"/>
      <c r="D41" s="152"/>
      <c r="E41" s="152"/>
      <c r="F41" s="152"/>
      <c r="G41" s="152"/>
      <c r="H41" s="152"/>
      <c r="I41" s="152"/>
      <c r="J41" s="152"/>
    </row>
    <row r="42" spans="1:12" ht="16.5">
      <c r="A42" s="124"/>
      <c r="B42" s="124"/>
      <c r="C42" s="124"/>
      <c r="D42" s="124"/>
      <c r="E42" s="124"/>
      <c r="F42" s="124"/>
      <c r="G42" s="124"/>
      <c r="H42" s="124"/>
      <c r="I42" s="124"/>
      <c r="J42" s="124"/>
    </row>
    <row r="43" spans="1:12" ht="16.5">
      <c r="A43" s="125"/>
      <c r="B43" s="125"/>
      <c r="C43" s="125"/>
      <c r="D43" s="125"/>
      <c r="E43" s="125"/>
      <c r="F43" s="125"/>
      <c r="G43" s="125"/>
      <c r="H43" s="125"/>
      <c r="I43" s="125"/>
      <c r="J43" s="125"/>
    </row>
    <row r="44" spans="1:12" ht="16.5">
      <c r="A44" s="148" t="s">
        <v>565</v>
      </c>
      <c r="B44" s="148"/>
      <c r="C44" s="148"/>
      <c r="D44" s="148"/>
      <c r="E44" s="148"/>
      <c r="F44" s="148"/>
      <c r="G44" s="148"/>
      <c r="H44" s="148"/>
      <c r="I44" s="148"/>
      <c r="J44" s="148"/>
    </row>
  </sheetData>
  <mergeCells count="11">
    <mergeCell ref="A3:J3"/>
    <mergeCell ref="A5:J5"/>
    <mergeCell ref="A6:F6"/>
    <mergeCell ref="A7:C7"/>
    <mergeCell ref="D9:J9"/>
    <mergeCell ref="A44:J44"/>
    <mergeCell ref="B36:C36"/>
    <mergeCell ref="B37:C37"/>
    <mergeCell ref="B38:C38"/>
    <mergeCell ref="B39:C39"/>
    <mergeCell ref="A41:J41"/>
  </mergeCells>
  <printOptions horizontalCentered="1" verticalCentered="1"/>
  <pageMargins left="0" right="0.51180555555555496" top="0.196527777777778" bottom="0.78749999999999998" header="0.51180555555555496" footer="0.51180555555555496"/>
  <pageSetup paperSize="9" firstPageNumber="0"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T31"/>
  <sheetViews>
    <sheetView workbookViewId="0">
      <selection activeCell="B24" activeCellId="1" sqref="B171:E171 B24"/>
    </sheetView>
  </sheetViews>
  <sheetFormatPr defaultColWidth="8.7109375" defaultRowHeight="15"/>
  <cols>
    <col min="10" max="10" width="28.85546875" customWidth="1"/>
    <col min="11" max="11" width="34.28515625" customWidth="1"/>
    <col min="13" max="13" width="9.140625" customWidth="1"/>
  </cols>
  <sheetData>
    <row r="3" spans="2:20" ht="20.25" customHeight="1">
      <c r="D3" s="166" t="s">
        <v>566</v>
      </c>
      <c r="E3" s="166"/>
      <c r="F3" s="166"/>
      <c r="G3" s="166"/>
      <c r="H3" s="166"/>
      <c r="I3" s="166"/>
      <c r="J3" s="126"/>
      <c r="K3" s="126"/>
      <c r="L3" s="127"/>
      <c r="M3" s="127"/>
    </row>
    <row r="4" spans="2:20" ht="19.5" customHeight="1">
      <c r="D4" s="167"/>
      <c r="E4" s="167"/>
      <c r="F4" s="167"/>
      <c r="G4" s="167"/>
      <c r="H4" s="167"/>
      <c r="I4" s="167"/>
      <c r="J4" s="128"/>
      <c r="K4" s="128"/>
    </row>
    <row r="5" spans="2:20" ht="23.25" customHeight="1">
      <c r="D5" s="168" t="s">
        <v>567</v>
      </c>
      <c r="E5" s="168"/>
      <c r="F5" s="168" t="s">
        <v>568</v>
      </c>
      <c r="G5" s="168"/>
      <c r="H5" s="168" t="s">
        <v>569</v>
      </c>
      <c r="I5" s="168"/>
      <c r="J5" s="129"/>
      <c r="K5" s="129"/>
    </row>
    <row r="6" spans="2:20" ht="21" customHeight="1">
      <c r="D6" s="159">
        <v>6750</v>
      </c>
      <c r="E6" s="159"/>
      <c r="F6" s="159">
        <v>8000</v>
      </c>
      <c r="G6" s="159"/>
      <c r="H6" s="159">
        <v>9623</v>
      </c>
      <c r="I6" s="159"/>
      <c r="J6" s="130"/>
      <c r="K6" s="130"/>
    </row>
    <row r="10" spans="2:20">
      <c r="D10" s="165" t="s">
        <v>570</v>
      </c>
      <c r="E10" s="165"/>
      <c r="F10" s="160">
        <f>(D6+F6+H6)/3</f>
        <v>8124.333333333333</v>
      </c>
      <c r="G10" s="160"/>
      <c r="H10" s="160"/>
      <c r="I10" s="160"/>
      <c r="J10" s="128"/>
      <c r="K10" s="128"/>
    </row>
    <row r="13" spans="2:20" ht="20.25" customHeight="1">
      <c r="B13" s="164" t="s">
        <v>571</v>
      </c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</row>
    <row r="14" spans="2:20">
      <c r="B14" s="158" t="s">
        <v>572</v>
      </c>
      <c r="C14" s="158"/>
      <c r="D14" s="158" t="s">
        <v>573</v>
      </c>
      <c r="E14" s="158"/>
      <c r="F14" s="158"/>
      <c r="G14" s="158"/>
      <c r="H14" s="158"/>
      <c r="I14" s="158"/>
      <c r="J14" s="131" t="s">
        <v>574</v>
      </c>
      <c r="K14" s="131" t="s">
        <v>575</v>
      </c>
      <c r="L14" s="158" t="s">
        <v>576</v>
      </c>
      <c r="M14" s="158"/>
      <c r="N14" s="158"/>
      <c r="O14" s="158" t="s">
        <v>577</v>
      </c>
      <c r="P14" s="158"/>
      <c r="Q14" s="158"/>
      <c r="R14" s="158" t="s">
        <v>578</v>
      </c>
      <c r="S14" s="158"/>
      <c r="T14" s="158"/>
    </row>
    <row r="15" spans="2:20" ht="36.75" customHeight="1">
      <c r="B15" s="161" t="s">
        <v>84</v>
      </c>
      <c r="C15" s="161"/>
      <c r="D15" s="162" t="s">
        <v>85</v>
      </c>
      <c r="E15" s="162"/>
      <c r="F15" s="162"/>
      <c r="G15" s="162"/>
      <c r="H15" s="162"/>
      <c r="I15" s="162"/>
      <c r="J15" s="132" t="s">
        <v>579</v>
      </c>
      <c r="K15" s="132" t="s">
        <v>580</v>
      </c>
      <c r="L15" s="163">
        <v>0.99</v>
      </c>
      <c r="M15" s="163"/>
      <c r="N15" s="163"/>
      <c r="O15" s="159">
        <v>42.18</v>
      </c>
      <c r="P15" s="159"/>
      <c r="Q15" s="159"/>
      <c r="R15" s="159">
        <f t="shared" ref="R15:R22" si="0">L15*O15</f>
        <v>41.758200000000002</v>
      </c>
      <c r="S15" s="159"/>
      <c r="T15" s="159"/>
    </row>
    <row r="16" spans="2:20" ht="36.75" customHeight="1">
      <c r="B16" s="161" t="s">
        <v>91</v>
      </c>
      <c r="C16" s="161"/>
      <c r="D16" s="162" t="s">
        <v>581</v>
      </c>
      <c r="E16" s="162"/>
      <c r="F16" s="162"/>
      <c r="G16" s="162"/>
      <c r="H16" s="162"/>
      <c r="I16" s="162"/>
      <c r="J16" s="132" t="s">
        <v>93</v>
      </c>
      <c r="K16" s="132" t="s">
        <v>582</v>
      </c>
      <c r="L16" s="163">
        <v>10</v>
      </c>
      <c r="M16" s="163"/>
      <c r="N16" s="163"/>
      <c r="O16" s="159">
        <v>56.36</v>
      </c>
      <c r="P16" s="159"/>
      <c r="Q16" s="159"/>
      <c r="R16" s="159">
        <f t="shared" si="0"/>
        <v>563.6</v>
      </c>
      <c r="S16" s="159"/>
      <c r="T16" s="159"/>
    </row>
    <row r="17" spans="2:20" ht="36.75" customHeight="1">
      <c r="B17" s="161" t="s">
        <v>104</v>
      </c>
      <c r="C17" s="161"/>
      <c r="D17" s="162" t="s">
        <v>583</v>
      </c>
      <c r="E17" s="162"/>
      <c r="F17" s="162"/>
      <c r="G17" s="162"/>
      <c r="H17" s="162"/>
      <c r="I17" s="162"/>
      <c r="J17" s="132" t="s">
        <v>579</v>
      </c>
      <c r="K17" s="132" t="s">
        <v>584</v>
      </c>
      <c r="L17" s="163">
        <v>0.09</v>
      </c>
      <c r="M17" s="163"/>
      <c r="N17" s="163"/>
      <c r="O17" s="159">
        <v>141.81</v>
      </c>
      <c r="P17" s="159"/>
      <c r="Q17" s="159"/>
      <c r="R17" s="159">
        <f t="shared" si="0"/>
        <v>12.7629</v>
      </c>
      <c r="S17" s="159"/>
      <c r="T17" s="159"/>
    </row>
    <row r="18" spans="2:20" ht="36.75" customHeight="1">
      <c r="B18" s="161" t="s">
        <v>96</v>
      </c>
      <c r="C18" s="161"/>
      <c r="D18" s="162" t="s">
        <v>97</v>
      </c>
      <c r="E18" s="162"/>
      <c r="F18" s="162"/>
      <c r="G18" s="162"/>
      <c r="H18" s="162"/>
      <c r="I18" s="162"/>
      <c r="J18" s="132" t="s">
        <v>26</v>
      </c>
      <c r="K18" s="132" t="s">
        <v>585</v>
      </c>
      <c r="L18" s="163">
        <v>6.6</v>
      </c>
      <c r="M18" s="163"/>
      <c r="N18" s="163"/>
      <c r="O18" s="159">
        <v>88.85</v>
      </c>
      <c r="P18" s="159"/>
      <c r="Q18" s="159"/>
      <c r="R18" s="159">
        <f t="shared" si="0"/>
        <v>586.41</v>
      </c>
      <c r="S18" s="159"/>
      <c r="T18" s="159"/>
    </row>
    <row r="19" spans="2:20" ht="36.75" customHeight="1">
      <c r="B19" s="161" t="s">
        <v>108</v>
      </c>
      <c r="C19" s="161"/>
      <c r="D19" s="162" t="s">
        <v>109</v>
      </c>
      <c r="E19" s="162"/>
      <c r="F19" s="162"/>
      <c r="G19" s="162"/>
      <c r="H19" s="162"/>
      <c r="I19" s="162"/>
      <c r="J19" s="132" t="s">
        <v>110</v>
      </c>
      <c r="K19" s="132" t="s">
        <v>586</v>
      </c>
      <c r="L19" s="163">
        <v>24.68</v>
      </c>
      <c r="M19" s="163"/>
      <c r="N19" s="163"/>
      <c r="O19" s="159">
        <v>11.25</v>
      </c>
      <c r="P19" s="159"/>
      <c r="Q19" s="159"/>
      <c r="R19" s="159">
        <f t="shared" si="0"/>
        <v>277.64999999999998</v>
      </c>
      <c r="S19" s="159"/>
      <c r="T19" s="159"/>
    </row>
    <row r="20" spans="2:20" ht="48.75" customHeight="1">
      <c r="B20" s="161" t="s">
        <v>113</v>
      </c>
      <c r="C20" s="161"/>
      <c r="D20" s="162" t="s">
        <v>114</v>
      </c>
      <c r="E20" s="162"/>
      <c r="F20" s="162"/>
      <c r="G20" s="162"/>
      <c r="H20" s="162"/>
      <c r="I20" s="162"/>
      <c r="J20" s="132" t="s">
        <v>110</v>
      </c>
      <c r="K20" s="132" t="s">
        <v>587</v>
      </c>
      <c r="L20" s="163">
        <v>10.52</v>
      </c>
      <c r="M20" s="163"/>
      <c r="N20" s="163"/>
      <c r="O20" s="159">
        <v>12.43</v>
      </c>
      <c r="P20" s="159"/>
      <c r="Q20" s="159"/>
      <c r="R20" s="159">
        <f t="shared" si="0"/>
        <v>130.7636</v>
      </c>
      <c r="S20" s="159"/>
      <c r="T20" s="159"/>
    </row>
    <row r="21" spans="2:20" ht="48.75" customHeight="1">
      <c r="B21" s="161" t="s">
        <v>117</v>
      </c>
      <c r="C21" s="161"/>
      <c r="D21" s="162" t="s">
        <v>118</v>
      </c>
      <c r="E21" s="162"/>
      <c r="F21" s="162"/>
      <c r="G21" s="162"/>
      <c r="H21" s="162"/>
      <c r="I21" s="162"/>
      <c r="J21" s="132" t="s">
        <v>55</v>
      </c>
      <c r="K21" s="132" t="s">
        <v>588</v>
      </c>
      <c r="L21" s="163">
        <v>0.9</v>
      </c>
      <c r="M21" s="163"/>
      <c r="N21" s="163"/>
      <c r="O21" s="159">
        <v>398.63</v>
      </c>
      <c r="P21" s="159"/>
      <c r="Q21" s="159"/>
      <c r="R21" s="159">
        <f t="shared" si="0"/>
        <v>358.767</v>
      </c>
      <c r="S21" s="159"/>
      <c r="T21" s="159"/>
    </row>
    <row r="22" spans="2:20" ht="36.75" customHeight="1">
      <c r="B22" s="161" t="s">
        <v>121</v>
      </c>
      <c r="C22" s="161"/>
      <c r="D22" s="162" t="s">
        <v>122</v>
      </c>
      <c r="E22" s="162"/>
      <c r="F22" s="162"/>
      <c r="G22" s="162"/>
      <c r="H22" s="162"/>
      <c r="I22" s="162"/>
      <c r="J22" s="132" t="s">
        <v>55</v>
      </c>
      <c r="K22" s="132" t="s">
        <v>588</v>
      </c>
      <c r="L22" s="163">
        <v>0.9</v>
      </c>
      <c r="M22" s="163"/>
      <c r="N22" s="163"/>
      <c r="O22" s="159">
        <v>142.28</v>
      </c>
      <c r="P22" s="159"/>
      <c r="Q22" s="159"/>
      <c r="R22" s="159">
        <f t="shared" si="0"/>
        <v>128.05199999999999</v>
      </c>
      <c r="S22" s="159"/>
      <c r="T22" s="159"/>
    </row>
    <row r="23" spans="2:20" ht="36.75" customHeight="1">
      <c r="B23" s="133"/>
      <c r="C23" s="133"/>
      <c r="D23" s="134"/>
      <c r="E23" s="134"/>
      <c r="F23" s="134"/>
      <c r="G23" s="134"/>
      <c r="H23" s="134"/>
      <c r="I23" s="134"/>
      <c r="J23" s="134"/>
      <c r="K23" s="134"/>
      <c r="L23" s="135"/>
      <c r="M23" s="135"/>
      <c r="N23" s="135"/>
      <c r="O23" s="130"/>
      <c r="P23" s="130"/>
      <c r="Q23" s="130"/>
      <c r="R23" s="157">
        <f>SUM(R15:T22)</f>
        <v>2099.7637</v>
      </c>
      <c r="S23" s="157"/>
      <c r="T23" s="157"/>
    </row>
    <row r="24" spans="2:20" ht="36.75" customHeight="1">
      <c r="B24" s="133"/>
      <c r="C24" s="133"/>
      <c r="D24" s="134"/>
      <c r="E24" s="134"/>
      <c r="F24" s="134"/>
      <c r="G24" s="134"/>
      <c r="H24" s="134"/>
      <c r="I24" s="134"/>
      <c r="J24" s="134"/>
      <c r="K24" s="134"/>
      <c r="L24" s="135"/>
      <c r="M24" s="135"/>
      <c r="N24" s="135"/>
      <c r="O24" s="130"/>
      <c r="P24" s="130"/>
      <c r="Q24" s="130"/>
      <c r="R24" s="130"/>
      <c r="S24" s="130"/>
      <c r="T24" s="130"/>
    </row>
    <row r="26" spans="2:20" ht="18" customHeight="1">
      <c r="B26" s="158" t="s">
        <v>589</v>
      </c>
      <c r="C26" s="158"/>
      <c r="D26" s="158"/>
      <c r="E26" s="158"/>
      <c r="F26" s="158"/>
    </row>
    <row r="27" spans="2:20" ht="17.25" customHeight="1">
      <c r="B27" s="159">
        <f>F10+R23</f>
        <v>10224.097033333333</v>
      </c>
      <c r="C27" s="159"/>
      <c r="D27" s="159"/>
      <c r="E27" s="159"/>
      <c r="F27" s="159"/>
    </row>
    <row r="30" spans="2:20">
      <c r="B30" s="158" t="s">
        <v>590</v>
      </c>
      <c r="C30" s="158"/>
      <c r="D30" s="158"/>
      <c r="E30" s="158"/>
      <c r="F30" s="158"/>
    </row>
    <row r="31" spans="2:20">
      <c r="B31" s="160">
        <f>B27/1.2979</f>
        <v>7877.4150807715023</v>
      </c>
      <c r="C31" s="160"/>
      <c r="D31" s="160"/>
      <c r="E31" s="160"/>
      <c r="F31" s="160"/>
    </row>
  </sheetData>
  <mergeCells count="61">
    <mergeCell ref="D3:I3"/>
    <mergeCell ref="D4:I4"/>
    <mergeCell ref="D5:E5"/>
    <mergeCell ref="F5:G5"/>
    <mergeCell ref="H5:I5"/>
    <mergeCell ref="D6:E6"/>
    <mergeCell ref="F6:G6"/>
    <mergeCell ref="H6:I6"/>
    <mergeCell ref="D10:E10"/>
    <mergeCell ref="F10:I10"/>
    <mergeCell ref="B13:T13"/>
    <mergeCell ref="B14:C14"/>
    <mergeCell ref="D14:I14"/>
    <mergeCell ref="L14:N14"/>
    <mergeCell ref="O14:Q14"/>
    <mergeCell ref="R14:T14"/>
    <mergeCell ref="B15:C15"/>
    <mergeCell ref="D15:I15"/>
    <mergeCell ref="L15:N15"/>
    <mergeCell ref="O15:Q15"/>
    <mergeCell ref="R15:T15"/>
    <mergeCell ref="B16:C16"/>
    <mergeCell ref="D16:I16"/>
    <mergeCell ref="L16:N16"/>
    <mergeCell ref="O16:Q16"/>
    <mergeCell ref="R16:T16"/>
    <mergeCell ref="B17:C17"/>
    <mergeCell ref="D17:I17"/>
    <mergeCell ref="L17:N17"/>
    <mergeCell ref="O17:Q17"/>
    <mergeCell ref="R17:T17"/>
    <mergeCell ref="B18:C18"/>
    <mergeCell ref="D18:I18"/>
    <mergeCell ref="L18:N18"/>
    <mergeCell ref="O18:Q18"/>
    <mergeCell ref="R18:T18"/>
    <mergeCell ref="B19:C19"/>
    <mergeCell ref="D19:I19"/>
    <mergeCell ref="L19:N19"/>
    <mergeCell ref="O19:Q19"/>
    <mergeCell ref="R19:T19"/>
    <mergeCell ref="B20:C20"/>
    <mergeCell ref="D20:I20"/>
    <mergeCell ref="L20:N20"/>
    <mergeCell ref="O20:Q20"/>
    <mergeCell ref="R20:T20"/>
    <mergeCell ref="B21:C21"/>
    <mergeCell ref="D21:I21"/>
    <mergeCell ref="L21:N21"/>
    <mergeCell ref="O21:Q21"/>
    <mergeCell ref="R21:T21"/>
    <mergeCell ref="B22:C22"/>
    <mergeCell ref="D22:I22"/>
    <mergeCell ref="L22:N22"/>
    <mergeCell ref="O22:Q22"/>
    <mergeCell ref="R22:T22"/>
    <mergeCell ref="R23:T23"/>
    <mergeCell ref="B26:F26"/>
    <mergeCell ref="B27:F27"/>
    <mergeCell ref="B30:F30"/>
    <mergeCell ref="B31:F31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C5:H16"/>
  <sheetViews>
    <sheetView workbookViewId="0">
      <selection activeCell="C17" activeCellId="1" sqref="B171:E171 C17"/>
    </sheetView>
  </sheetViews>
  <sheetFormatPr defaultColWidth="8.7109375" defaultRowHeight="15"/>
  <sheetData>
    <row r="5" spans="3:8">
      <c r="C5" s="166" t="s">
        <v>591</v>
      </c>
      <c r="D5" s="166"/>
      <c r="E5" s="166"/>
      <c r="F5" s="166"/>
      <c r="G5" s="166"/>
      <c r="H5" s="166"/>
    </row>
    <row r="6" spans="3:8">
      <c r="C6" s="167"/>
      <c r="D6" s="167"/>
      <c r="E6" s="167"/>
      <c r="F6" s="167"/>
      <c r="G6" s="167"/>
      <c r="H6" s="167"/>
    </row>
    <row r="7" spans="3:8">
      <c r="C7" s="168" t="s">
        <v>567</v>
      </c>
      <c r="D7" s="168"/>
      <c r="E7" s="168" t="s">
        <v>568</v>
      </c>
      <c r="F7" s="168"/>
      <c r="G7" s="168" t="s">
        <v>569</v>
      </c>
      <c r="H7" s="168"/>
    </row>
    <row r="8" spans="3:8">
      <c r="C8" s="159">
        <v>1894</v>
      </c>
      <c r="D8" s="159"/>
      <c r="E8" s="159">
        <v>2184.5100000000002</v>
      </c>
      <c r="F8" s="159"/>
      <c r="G8" s="159">
        <v>2220</v>
      </c>
      <c r="H8" s="159"/>
    </row>
    <row r="12" spans="3:8">
      <c r="C12" s="165" t="s">
        <v>570</v>
      </c>
      <c r="D12" s="165"/>
      <c r="E12" s="160">
        <f>SUM(C8,E8,G8)/3</f>
        <v>2099.5033333333336</v>
      </c>
      <c r="F12" s="160"/>
      <c r="G12" s="160"/>
      <c r="H12" s="160"/>
    </row>
    <row r="15" spans="3:8">
      <c r="C15" s="158" t="s">
        <v>592</v>
      </c>
      <c r="D15" s="158"/>
      <c r="E15" s="158"/>
      <c r="F15" s="158"/>
      <c r="G15" s="158"/>
    </row>
    <row r="16" spans="3:8">
      <c r="C16" s="160">
        <f>E12/1.2979</f>
        <v>1617.6156355137787</v>
      </c>
      <c r="D16" s="160"/>
      <c r="E16" s="160"/>
      <c r="F16" s="160"/>
      <c r="G16" s="160"/>
    </row>
  </sheetData>
  <mergeCells count="12">
    <mergeCell ref="C5:H5"/>
    <mergeCell ref="C6:H6"/>
    <mergeCell ref="C7:D7"/>
    <mergeCell ref="E7:F7"/>
    <mergeCell ref="G7:H7"/>
    <mergeCell ref="C15:G15"/>
    <mergeCell ref="C16:G16"/>
    <mergeCell ref="C8:D8"/>
    <mergeCell ref="E8:F8"/>
    <mergeCell ref="G8:H8"/>
    <mergeCell ref="C12:D12"/>
    <mergeCell ref="E12:H12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ORÇAMENTO </vt:lpstr>
      <vt:lpstr>CRONOGRAMA</vt:lpstr>
      <vt:lpstr>ORÇAMENTO DO PORTÃO</vt:lpstr>
      <vt:lpstr>ORÇAMENTO DO POSTE</vt:lpstr>
      <vt:lpstr>CRONOGRAMA!Area_de_impressao</vt:lpstr>
      <vt:lpstr>'ORÇAMENTO '!Area_de_impressao</vt:lpstr>
      <vt:lpstr>'ORÇAMENTO '!Titulos_de_impressao</vt:lpstr>
    </vt:vector>
  </TitlesOfParts>
  <Company>PREFEITURA MUNICIPAL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Juliana</dc:creator>
  <dc:description/>
  <cp:lastModifiedBy>Soiurb</cp:lastModifiedBy>
  <cp:revision>2</cp:revision>
  <cp:lastPrinted>2022-08-19T14:54:53Z</cp:lastPrinted>
  <dcterms:created xsi:type="dcterms:W3CDTF">2009-06-24T12:27:45Z</dcterms:created>
  <dcterms:modified xsi:type="dcterms:W3CDTF">2022-11-10T18:16:04Z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PREFEITURA MUNICIPAL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