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 activeTab="1"/>
  </bookViews>
  <sheets>
    <sheet name="PLANILHA ORÇAMENTÁRIA" sheetId="1" r:id="rId1"/>
    <sheet name="CRONOGRAMA" sheetId="3" r:id="rId2"/>
    <sheet name="ADM LOCAL " sheetId="5" r:id="rId3"/>
  </sheets>
  <definedNames>
    <definedName name="_xlnm.Print_Area" localSheetId="1">CRONOGRAMA!$A$1:$I$39</definedName>
    <definedName name="_xlnm.Print_Area" localSheetId="0">'PLANILHA ORÇAMENTÁRIA'!$A$1:$K$55</definedName>
  </definedNames>
  <calcPr calcId="125725"/>
</workbook>
</file>

<file path=xl/calcChain.xml><?xml version="1.0" encoding="utf-8"?>
<calcChain xmlns="http://schemas.openxmlformats.org/spreadsheetml/2006/main">
  <c r="J45" i="1"/>
  <c r="I45"/>
  <c r="I24" i="3" l="1"/>
  <c r="H24"/>
  <c r="G24"/>
  <c r="F24"/>
  <c r="E24"/>
  <c r="D24"/>
  <c r="J38" i="1" l="1"/>
  <c r="I38"/>
  <c r="J24"/>
  <c r="J25"/>
  <c r="J26"/>
  <c r="J27"/>
  <c r="J28"/>
  <c r="J29"/>
  <c r="J30"/>
  <c r="J31"/>
  <c r="J32"/>
  <c r="J33"/>
  <c r="J34"/>
  <c r="I24"/>
  <c r="I25"/>
  <c r="I26"/>
  <c r="I27"/>
  <c r="I28"/>
  <c r="I29"/>
  <c r="I30"/>
  <c r="I31"/>
  <c r="I32"/>
  <c r="I33"/>
  <c r="I34"/>
  <c r="H24"/>
  <c r="H25"/>
  <c r="H26"/>
  <c r="H27"/>
  <c r="H28"/>
  <c r="H29"/>
  <c r="H30"/>
  <c r="H31"/>
  <c r="H32"/>
  <c r="H33"/>
  <c r="H34"/>
  <c r="J19"/>
  <c r="J20"/>
  <c r="I19"/>
  <c r="I20"/>
  <c r="H19"/>
  <c r="H20"/>
  <c r="J21" s="1"/>
  <c r="H41"/>
  <c r="H38"/>
  <c r="H37"/>
  <c r="H23"/>
  <c r="H18"/>
  <c r="I21" l="1"/>
  <c r="G10" i="5" l="1"/>
  <c r="B15" i="3"/>
  <c r="B13"/>
  <c r="B11"/>
  <c r="I18" i="1" l="1"/>
  <c r="J18"/>
  <c r="C13" i="3" s="1"/>
  <c r="G9" i="5" l="1"/>
  <c r="G11" l="1"/>
  <c r="G15" i="1" s="1"/>
  <c r="H15" s="1"/>
  <c r="B19" i="3"/>
  <c r="B17"/>
  <c r="J37" i="1"/>
  <c r="J39" s="1"/>
  <c r="I37"/>
  <c r="I39" s="1"/>
  <c r="J23" l="1"/>
  <c r="I23"/>
  <c r="I35" s="1"/>
  <c r="J35" l="1"/>
  <c r="I41"/>
  <c r="I42" s="1"/>
  <c r="J41"/>
  <c r="J42" s="1"/>
  <c r="C19" i="3" s="1"/>
  <c r="I15" i="1"/>
  <c r="C17" i="3"/>
  <c r="I16" i="1" l="1"/>
  <c r="J15"/>
  <c r="J16" s="1"/>
  <c r="F17" i="3"/>
  <c r="F18" s="1"/>
  <c r="G17"/>
  <c r="G18" s="1"/>
  <c r="H17"/>
  <c r="H18" s="1"/>
  <c r="G19"/>
  <c r="H19"/>
  <c r="F19"/>
  <c r="C15"/>
  <c r="D13" l="1"/>
  <c r="D14" s="1"/>
  <c r="C11"/>
  <c r="F15"/>
  <c r="D15"/>
  <c r="E15"/>
  <c r="H15"/>
  <c r="G15"/>
  <c r="I15"/>
  <c r="G20"/>
  <c r="H20"/>
  <c r="F20"/>
  <c r="F11" l="1"/>
  <c r="D11"/>
  <c r="E11"/>
  <c r="I11"/>
  <c r="G11"/>
  <c r="C22"/>
  <c r="C12" s="1"/>
  <c r="H11"/>
  <c r="G16"/>
  <c r="F16"/>
  <c r="E16"/>
  <c r="I16"/>
  <c r="H16"/>
  <c r="D16"/>
  <c r="H25" l="1"/>
  <c r="C14"/>
  <c r="C18"/>
  <c r="F25"/>
  <c r="G25"/>
  <c r="E25"/>
  <c r="F12"/>
  <c r="D12"/>
  <c r="E12"/>
  <c r="I12"/>
  <c r="G12"/>
  <c r="D25"/>
  <c r="D27" s="1"/>
  <c r="H12"/>
  <c r="C20"/>
  <c r="I25"/>
  <c r="C16"/>
  <c r="D26" l="1"/>
  <c r="E26" s="1"/>
  <c r="F26" s="1"/>
  <c r="G26" s="1"/>
  <c r="H26" s="1"/>
  <c r="I26" s="1"/>
  <c r="E27"/>
  <c r="F27" s="1"/>
  <c r="G27" s="1"/>
  <c r="H27" s="1"/>
  <c r="I27" s="1"/>
</calcChain>
</file>

<file path=xl/sharedStrings.xml><?xml version="1.0" encoding="utf-8"?>
<sst xmlns="http://schemas.openxmlformats.org/spreadsheetml/2006/main" count="184" uniqueCount="141">
  <si>
    <t>ITEM</t>
  </si>
  <si>
    <t>FONTE</t>
  </si>
  <si>
    <t>CÓD.</t>
  </si>
  <si>
    <t>MATERIAL E MÃO DE OBRA</t>
  </si>
  <si>
    <t>UNIDADE</t>
  </si>
  <si>
    <t>QUANTIDADE</t>
  </si>
  <si>
    <t>PREÇO UNITÁRIO</t>
  </si>
  <si>
    <t>PREÇO TOTAL SEM BDI</t>
  </si>
  <si>
    <t>PREÇO TOTAL COM BDI</t>
  </si>
  <si>
    <t>MEMÓRIA DE CÁLCULO</t>
  </si>
  <si>
    <t>PLANILHA ORÇAMENTÁRIA</t>
  </si>
  <si>
    <t>BASE ORÇAMENTÁRIA</t>
  </si>
  <si>
    <t>FONTES</t>
  </si>
  <si>
    <r>
      <t xml:space="preserve">PROPRIETÁRIO: </t>
    </r>
    <r>
      <rPr>
        <sz val="11"/>
        <color theme="1"/>
        <rFont val="Calibri"/>
        <family val="2"/>
        <scheme val="minor"/>
      </rPr>
      <t>PREFEITURA MUNICIPAL DE PILAR DO SUL-SP</t>
    </r>
  </si>
  <si>
    <t>CDHU</t>
  </si>
  <si>
    <t>02.08.020</t>
  </si>
  <si>
    <t>Placa de identificação para obra</t>
  </si>
  <si>
    <t>2.1</t>
  </si>
  <si>
    <t>SINAPI</t>
  </si>
  <si>
    <t>Regularização e compactação de subleito, com no minímo 95% do PN.</t>
  </si>
  <si>
    <t>Execução e compactação de base e ou sub base para pavimentação de macadame seco</t>
  </si>
  <si>
    <t>Transporte com caminhão basculante de 14 m³, em via urbana pavimentada, dmt até 30 km (macadame seco)</t>
  </si>
  <si>
    <t>Execução e compactação de base e ou sub base para pavimentação de brita graduada simples tratada com cimento</t>
  </si>
  <si>
    <t xml:space="preserve">SINAPI </t>
  </si>
  <si>
    <t>Transporte com caminhão basculante de 14 m³, em via urbana pavimentada, dmt até 30 km (brita graduada simples tratada com cimento)</t>
  </si>
  <si>
    <t>Execução de pintura de ligação com emulsão asfáltica RR-2C</t>
  </si>
  <si>
    <t xml:space="preserve">GUIAS E SARJETAS </t>
  </si>
  <si>
    <t>SUB TOTAL</t>
  </si>
  <si>
    <t>3.1</t>
  </si>
  <si>
    <t>Guia (meio-fio) e sarjeta conjugados de concreto, moltada in loco em trecho reto com extrusora, 45 cm base (15 cm base da guia+ 30 cm base da sarjeta) x 22cm altura.</t>
  </si>
  <si>
    <t>m</t>
  </si>
  <si>
    <t>4.1</t>
  </si>
  <si>
    <t>SINAPI- DATA BASE: 05/2022 (DESONERADO)</t>
  </si>
  <si>
    <t>LEIS SOCIAIS= 97,78%</t>
  </si>
  <si>
    <t>54.03.240</t>
  </si>
  <si>
    <t>Imprimação betuminosa impermeabilizante</t>
  </si>
  <si>
    <t>TOTAL</t>
  </si>
  <si>
    <t>1.1</t>
  </si>
  <si>
    <t>SERVIÇOS PRELIMINARES</t>
  </si>
  <si>
    <t>SEM BDI</t>
  </si>
  <si>
    <t>COM BDI</t>
  </si>
  <si>
    <t>&gt;&gt;Placa nas dimensões= 4,00m x 1,5m = 6,00m²</t>
  </si>
  <si>
    <t>m²</t>
  </si>
  <si>
    <t>m³</t>
  </si>
  <si>
    <t xml:space="preserve">m³ x km </t>
  </si>
  <si>
    <t>CAIXA DE CAPTAÇÃO (BOCA DE LOBO)</t>
  </si>
  <si>
    <t>CDHU: 186 ( DESONERADO)</t>
  </si>
  <si>
    <t>un</t>
  </si>
  <si>
    <t xml:space="preserve">Execução de pavimento com aplicação de concreto asfáltico, camada de rolamento - 3cm </t>
  </si>
  <si>
    <t>Transporte com caminhão basculante de 14 m³, em via urbana pavimentada, dmt até 30 km (Binder + CBUQ)</t>
  </si>
  <si>
    <t>Transporte com caminhão basculante de 14 m³, em via urbana pavimentada, adicional para dmt excedente a 30 km (unidade: m3xkm), (Binder + CBUQ)</t>
  </si>
  <si>
    <t xml:space="preserve">Escavação vertical a céu aberto, em obras de infraestrutura, incluindo carga, descarga e transporte, em solo de 1ª categoria com escavadeira hidráulica (caçamba: 0,8 m³ / 111hp), frota de 5 caminhões basculantes de 14 m³, dmt de 2 km e velocidade média 19km/h. </t>
  </si>
  <si>
    <t>Caixa para boca de lobo dupla combinada com grelha retangular, em alvenaria com blocos de concreto, dimensões internas: 1,3x2,2x1,2m</t>
  </si>
  <si>
    <t>CRONOGRAMA FÍSICO-FINANCEIRO</t>
  </si>
  <si>
    <t>DESCRIMINAÇÃO</t>
  </si>
  <si>
    <t>ETAPA</t>
  </si>
  <si>
    <t>30 DIAS</t>
  </si>
  <si>
    <t>60 DIAS</t>
  </si>
  <si>
    <t>90 DIAS</t>
  </si>
  <si>
    <t>120 DIAS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</si>
  <si>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</si>
  <si>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</si>
  <si>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</si>
  <si>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</si>
  <si>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</si>
  <si>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</si>
  <si>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</si>
  <si>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r>
      <rPr>
        <b/>
        <sz val="13"/>
        <color rgb="FF000000"/>
        <rFont val="Arial"/>
        <family val="2"/>
      </rPr>
      <t>OBS.: 1</t>
    </r>
    <r>
      <rPr>
        <sz val="13"/>
        <color rgb="FF000000"/>
        <rFont val="Arial"/>
        <family val="2"/>
      </rPr>
      <t xml:space="preserve"> - OS PRAZOS DAS ETAPAS SERÃO CONSIDERADOS A PARTIR DA DATA DA ASSINATURA DA ORDEM DE SERVIÇO INICIAL EMITIDA  PELA PREFEITURA.</t>
    </r>
  </si>
  <si>
    <r>
      <t xml:space="preserve">PROPRIETÁRIO: </t>
    </r>
    <r>
      <rPr>
        <sz val="12"/>
        <color rgb="FF000000"/>
        <rFont val="Arial"/>
        <family val="2"/>
      </rPr>
      <t>PREFEITURA MUNICIPAL DE PILAR DO SUL/SP</t>
    </r>
  </si>
  <si>
    <t>Execução de pavimento com aplicação de concreto asfáltico, camada de binder - 3,5cm</t>
  </si>
  <si>
    <t>&gt;&gt; Escavação = 6.529,00m² x 0,70m = 4.570,30m³</t>
  </si>
  <si>
    <t>&gt;&gt;Regularização e compactação do subleito = 6.529,00m²</t>
  </si>
  <si>
    <t>&gt;&gt;Base ou sub-base = 6.529,00m² x 0,50m = 3.264,50m³</t>
  </si>
  <si>
    <t xml:space="preserve">&gt;&gt;Aplicação da imprimação (após a brita) = 6.529,00m² - (1.488,00m x 0,45m) = 669,60m² =  5.859,40m² </t>
  </si>
  <si>
    <t xml:space="preserve">&gt;&gt; Aplicação da imprimação (após a imprimação impermeabilizante)  =  5.859,40m²                                                                                                                                                      &gt;&gt; Aplicação de imprimação após o Binder =  5.859,40m²                                                                                                                                              &gt;&gt; Total =  5.859,40m² + 5.859,40m² = 11.718,80m²                                                                     </t>
  </si>
  <si>
    <t>&gt;&gt; Aplicação do Binder = 5.859,40m² x 0,035m = 205,08m³</t>
  </si>
  <si>
    <t>&gt;&gt; Aplicação do CBUQ =  5.859,40m² x 0,03m = 175,78m³</t>
  </si>
  <si>
    <t>&gt;&gt;Base ou sub-base = 6.529,00m² x 0,14m = 914,06m³                                                   &gt;&gt;Desconto das guias e sarjetas = 1.488,00m x 0,45m x 0,04m = 26,78m³                        &gt;&gt;Total = 914,06m³ - 26,78m³ = 887,28m³</t>
  </si>
  <si>
    <t>3.2</t>
  </si>
  <si>
    <t>Guia (meio-fio) e sarjeta conjugados de concreto, moldada in loco em trecho curvo com extrusora, 45 cm base (15 cm base da guia + 30 cm base da sarjeta) x 22 cm altura.</t>
  </si>
  <si>
    <t>ESCAVAÇÃO, SUBLEITO, SUB-BASE, BASE E REVESTIMENTO</t>
  </si>
  <si>
    <t xml:space="preserve">&gt;&gt;Extensão da guia (trechos curvos) = 55,00m </t>
  </si>
  <si>
    <t xml:space="preserve">&gt;&gt;Extensão da guia (trechos retos) = 1.433,00m </t>
  </si>
  <si>
    <t>TABELA DESONERADA</t>
  </si>
  <si>
    <t>PLANILHA DE COMPOSIÇÃO - ADMINISTRAÇÃO LOCAL</t>
  </si>
  <si>
    <t>DESCRIÇÃO</t>
  </si>
  <si>
    <t>UND.</t>
  </si>
  <si>
    <t>QUANT.</t>
  </si>
  <si>
    <t>SALÁRIO/HORA</t>
  </si>
  <si>
    <t>CUSTO TOTAL</t>
  </si>
  <si>
    <t>1.0</t>
  </si>
  <si>
    <t>EQUIPE TÉCNICA</t>
  </si>
  <si>
    <t>ENGENHEIRO CIVIL DE OBRA PLENO COM ENCARGOS COMPLEMENTARES</t>
  </si>
  <si>
    <t>H</t>
  </si>
  <si>
    <t>1.2</t>
  </si>
  <si>
    <r>
      <t xml:space="preserve">OBRA: </t>
    </r>
    <r>
      <rPr>
        <sz val="12"/>
        <rFont val="Arial"/>
        <family val="2"/>
      </rPr>
      <t xml:space="preserve">EXECUÇÃO DE PAVIMENTAÇÃO ASFÁLTICA  </t>
    </r>
  </si>
  <si>
    <r>
      <t>LOCAL:</t>
    </r>
    <r>
      <rPr>
        <sz val="12"/>
        <rFont val="Arial"/>
        <family val="2"/>
      </rPr>
      <t xml:space="preserve">TRECHO DA AVENIDA JOSÉ RUGINE - BAIRRO GUAÇUZAL </t>
    </r>
  </si>
  <si>
    <r>
      <t xml:space="preserve">FONTE DE CUSTO: </t>
    </r>
    <r>
      <rPr>
        <sz val="14"/>
        <color rgb="FF000000"/>
        <rFont val="Arial"/>
        <family val="2"/>
        <charset val="1"/>
      </rPr>
      <t>SINAPI : 05/2022</t>
    </r>
  </si>
  <si>
    <t>PILAR DO SUL-SP, 08 DE JULHO DE 2022</t>
  </si>
  <si>
    <r>
      <t xml:space="preserve">Permanência do Engenheiro na obra: </t>
    </r>
    <r>
      <rPr>
        <sz val="14"/>
        <color rgb="FF000000"/>
        <rFont val="Arial"/>
        <family val="2"/>
        <charset val="1"/>
      </rPr>
      <t>4 horas por mês x 6 meses = 24 horas</t>
    </r>
  </si>
  <si>
    <t>TOPÓGRAFO COM ENCARGOS COMPLEMENTARES</t>
  </si>
  <si>
    <t xml:space="preserve">150 DIAS </t>
  </si>
  <si>
    <t xml:space="preserve">180 DIAS </t>
  </si>
  <si>
    <t>PRAZO DA OBRA: 180 DIAS</t>
  </si>
  <si>
    <t>&gt;&gt; Execução de 16 unidades (conforme projeto)</t>
  </si>
  <si>
    <r>
      <t xml:space="preserve">Permanência do Topógrafo: </t>
    </r>
    <r>
      <rPr>
        <sz val="14"/>
        <color rgb="FF000000"/>
        <rFont val="Arial"/>
        <family val="2"/>
      </rPr>
      <t xml:space="preserve">32 </t>
    </r>
    <r>
      <rPr>
        <sz val="14"/>
        <color rgb="FF000000"/>
        <rFont val="Arial"/>
        <family val="2"/>
        <charset val="1"/>
      </rPr>
      <t>horas por mês x 6 meses = 192 horas</t>
    </r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</si>
  <si>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</si>
  <si>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</si>
  <si>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</si>
  <si>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</si>
  <si>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</si>
  <si>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</si>
  <si>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</si>
  <si>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</si>
  <si>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</si>
  <si>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</si>
  <si>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4.2</t>
  </si>
  <si>
    <t>5.1</t>
  </si>
  <si>
    <t xml:space="preserve">&gt;&gt; Administração local </t>
  </si>
  <si>
    <t>vb</t>
  </si>
  <si>
    <t>Administração local</t>
  </si>
  <si>
    <t>COMP.</t>
  </si>
  <si>
    <t xml:space="preserve">ADMINISTRAÇÃO LOCAL </t>
  </si>
  <si>
    <t>&gt;&gt;Volume do item 3.3 x 30 km = 3.264,50m³ x 30km = 97.935,00 m³ x km</t>
  </si>
  <si>
    <t>&gt;&gt; Volume do item 3.5 x 30 km = 887,28m³ x 30km = 26.618,40 m³ x km</t>
  </si>
  <si>
    <t xml:space="preserve">&gt;&gt; Volume dos itens 3.9+ 3.10 x 30km = 205,08m³ + 175,78m³ = 380,86m³ x 30km = 11.425,80 m³ x km </t>
  </si>
  <si>
    <t xml:space="preserve">&gt;&gt; Volume dos itens 3.9+ 3.10 x 30km = 205,08m³ + 175,78m³ = 380,86m³ x 40km = 15.234,40 m³ x km </t>
  </si>
  <si>
    <t>2.2</t>
  </si>
  <si>
    <t>2.3</t>
  </si>
  <si>
    <t>02.02.120</t>
  </si>
  <si>
    <t>Locação de container tipo alojamento ‐ área mínima de 13,80 m²</t>
  </si>
  <si>
    <t>un x mês</t>
  </si>
  <si>
    <t>&gt;&gt; 01 unidade x 6 meses</t>
  </si>
  <si>
    <t>02.01.180</t>
  </si>
  <si>
    <t>Banheiro químico modelo Standard, com manutenção conforme exigências da CETESB</t>
  </si>
  <si>
    <t>PREÇO UNITÁRIO COM BDI: 26,85%</t>
  </si>
  <si>
    <r>
      <t xml:space="preserve">OBRA: </t>
    </r>
    <r>
      <rPr>
        <sz val="11"/>
        <color theme="1"/>
        <rFont val="Calibri"/>
        <family val="2"/>
        <scheme val="minor"/>
      </rPr>
      <t>INFRAESTRUTURA URBANA COM EXECUÇÃO DE PAVIMENTAÇÃO ASFÁLTICA - ÁREA = 5.859,40m²</t>
    </r>
  </si>
  <si>
    <r>
      <t xml:space="preserve">LOCAL: </t>
    </r>
    <r>
      <rPr>
        <sz val="11"/>
        <color theme="1"/>
        <rFont val="Calibri"/>
        <family val="2"/>
        <scheme val="minor"/>
      </rPr>
      <t>TRECHO DA AVENIDA JOSÉ RUGINE - BAIRRO GUAÇUZAL (SENTIDO BAIRRO CAMPESTRE/GUAÇUZAL)</t>
    </r>
  </si>
  <si>
    <r>
      <t xml:space="preserve">PROCESSO: </t>
    </r>
    <r>
      <rPr>
        <sz val="12"/>
        <rFont val="Arial"/>
        <family val="2"/>
      </rPr>
      <t xml:space="preserve"> INFRAESTRUTURA URBANA COM EXECUÇÃO DE PAVIMENTAÇÃO ASFÁLTICA - ÁREA = 5.859,40m²</t>
    </r>
  </si>
  <si>
    <r>
      <t xml:space="preserve">LOCAL: </t>
    </r>
    <r>
      <rPr>
        <sz val="12"/>
        <color rgb="FF000000"/>
        <rFont val="Arial"/>
        <family val="2"/>
      </rPr>
      <t>TRECHO DA AVENIDA JOSÉ RUGINE - BAIRRO GUAÇUZAL (SENTIDO BAIRRO CAMPESTRE/GUAÇUZAL)</t>
    </r>
  </si>
  <si>
    <t>PILAR DO SUL-SP, 12 DE JULHO DE 2022</t>
  </si>
</sst>
</file>

<file path=xl/styles.xml><?xml version="1.0" encoding="utf-8"?>
<styleSheet xmlns="http://schemas.openxmlformats.org/spreadsheetml/2006/main">
  <numFmts count="3">
    <numFmt numFmtId="164" formatCode="&quot;R$&quot;\ #,##0.00"/>
    <numFmt numFmtId="165" formatCode="&quot;R$ &quot;#,##0.00"/>
    <numFmt numFmtId="166" formatCode="[$R$-416]\ #,##0.00;[Red]\-[$R$-416]\ #,##0.00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b/>
      <sz val="13"/>
      <color rgb="FF000000"/>
      <name val="Arial"/>
      <family val="2"/>
    </font>
    <font>
      <sz val="13"/>
      <color rgb="FF000000"/>
      <name val="Arial"/>
      <family val="2"/>
    </font>
    <font>
      <b/>
      <sz val="13"/>
      <color theme="1"/>
      <name val="Arial"/>
      <family val="2"/>
    </font>
    <font>
      <sz val="11"/>
      <color rgb="FF000000"/>
      <name val="Arial1"/>
      <charset val="1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4"/>
      <color rgb="FF000000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4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003300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rgb="FFD9D9D9"/>
        <bgColor rgb="FFD7E4BD"/>
      </patternFill>
    </fill>
    <fill>
      <patternFill patternType="solid">
        <fgColor rgb="FFBFBFBF"/>
        <bgColor rgb="FFC0C0C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4" fillId="0" borderId="0"/>
    <xf numFmtId="9" fontId="6" fillId="0" borderId="0" applyFont="0" applyFill="0" applyBorder="0" applyAlignment="0" applyProtection="0"/>
    <xf numFmtId="0" fontId="12" fillId="0" borderId="0"/>
    <xf numFmtId="0" fontId="3" fillId="0" borderId="0"/>
  </cellStyleXfs>
  <cellXfs count="16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164" fontId="9" fillId="0" borderId="20" xfId="0" applyNumberFormat="1" applyFont="1" applyFill="1" applyBorder="1" applyAlignment="1">
      <alignment horizontal="center" vertical="center"/>
    </xf>
    <xf numFmtId="0" fontId="10" fillId="0" borderId="23" xfId="0" applyFont="1" applyFill="1" applyBorder="1"/>
    <xf numFmtId="164" fontId="9" fillId="0" borderId="20" xfId="4" applyNumberFormat="1" applyFont="1" applyFill="1" applyBorder="1" applyAlignment="1" applyProtection="1">
      <alignment horizontal="center" vertical="center"/>
    </xf>
    <xf numFmtId="164" fontId="9" fillId="0" borderId="5" xfId="4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0" fontId="10" fillId="0" borderId="1" xfId="4" applyNumberFormat="1" applyFont="1" applyBorder="1" applyAlignment="1" applyProtection="1">
      <alignment horizontal="center" vertical="center"/>
    </xf>
    <xf numFmtId="10" fontId="10" fillId="0" borderId="28" xfId="4" applyNumberFormat="1" applyFont="1" applyBorder="1" applyAlignment="1" applyProtection="1">
      <alignment horizontal="center" vertical="center"/>
    </xf>
    <xf numFmtId="10" fontId="10" fillId="0" borderId="23" xfId="4" applyNumberFormat="1" applyFont="1" applyBorder="1" applyAlignment="1" applyProtection="1">
      <alignment horizontal="center" vertical="center"/>
    </xf>
    <xf numFmtId="10" fontId="10" fillId="0" borderId="24" xfId="4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10" fontId="10" fillId="0" borderId="0" xfId="4" applyNumberFormat="1" applyFont="1" applyBorder="1" applyAlignment="1" applyProtection="1">
      <alignment horizontal="center" vertical="center"/>
    </xf>
    <xf numFmtId="0" fontId="8" fillId="0" borderId="0" xfId="0" applyFont="1" applyBorder="1"/>
    <xf numFmtId="0" fontId="8" fillId="0" borderId="0" xfId="0" applyFont="1"/>
    <xf numFmtId="164" fontId="10" fillId="0" borderId="20" xfId="4" applyNumberFormat="1" applyFont="1" applyFill="1" applyBorder="1" applyAlignment="1" applyProtection="1">
      <alignment horizontal="center" vertical="center"/>
    </xf>
    <xf numFmtId="164" fontId="10" fillId="0" borderId="21" xfId="4" applyNumberFormat="1" applyFont="1" applyFill="1" applyBorder="1" applyAlignment="1" applyProtection="1">
      <alignment horizontal="center" vertical="center"/>
    </xf>
    <xf numFmtId="164" fontId="10" fillId="0" borderId="20" xfId="0" applyNumberFormat="1" applyFont="1" applyFill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164" fontId="10" fillId="0" borderId="5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18" fillId="0" borderId="20" xfId="0" applyFont="1" applyFill="1" applyBorder="1"/>
    <xf numFmtId="0" fontId="18" fillId="0" borderId="20" xfId="0" applyFont="1" applyFill="1" applyBorder="1" applyAlignment="1">
      <alignment vertical="center" wrapText="1"/>
    </xf>
    <xf numFmtId="0" fontId="18" fillId="0" borderId="5" xfId="0" applyFont="1" applyFill="1" applyBorder="1"/>
    <xf numFmtId="164" fontId="10" fillId="0" borderId="32" xfId="4" applyNumberFormat="1" applyFont="1" applyFill="1" applyBorder="1" applyAlignment="1" applyProtection="1">
      <alignment horizontal="center" vertical="center"/>
    </xf>
    <xf numFmtId="10" fontId="10" fillId="0" borderId="33" xfId="4" applyNumberFormat="1" applyFont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0" fontId="8" fillId="0" borderId="0" xfId="0" applyNumberFormat="1" applyFont="1"/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164" fontId="9" fillId="2" borderId="28" xfId="0" applyNumberFormat="1" applyFont="1" applyFill="1" applyBorder="1" applyAlignment="1">
      <alignment horizontal="center" vertical="center"/>
    </xf>
    <xf numFmtId="165" fontId="9" fillId="6" borderId="20" xfId="0" applyNumberFormat="1" applyFont="1" applyFill="1" applyBorder="1" applyAlignment="1">
      <alignment horizontal="center" vertical="center"/>
    </xf>
    <xf numFmtId="165" fontId="9" fillId="6" borderId="32" xfId="0" applyNumberFormat="1" applyFont="1" applyFill="1" applyBorder="1" applyAlignment="1">
      <alignment horizontal="center" vertical="center"/>
    </xf>
    <xf numFmtId="165" fontId="9" fillId="6" borderId="21" xfId="0" applyNumberFormat="1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/>
    </xf>
    <xf numFmtId="0" fontId="11" fillId="7" borderId="17" xfId="0" applyFont="1" applyFill="1" applyBorder="1" applyAlignment="1">
      <alignment horizontal="center"/>
    </xf>
    <xf numFmtId="0" fontId="11" fillId="7" borderId="17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165" fontId="9" fillId="6" borderId="15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34" xfId="0" applyBorder="1"/>
    <xf numFmtId="164" fontId="9" fillId="0" borderId="32" xfId="0" applyNumberFormat="1" applyFont="1" applyFill="1" applyBorder="1" applyAlignment="1">
      <alignment horizontal="center" vertical="center"/>
    </xf>
    <xf numFmtId="10" fontId="10" fillId="0" borderId="23" xfId="4" applyNumberFormat="1" applyFont="1" applyBorder="1" applyAlignment="1">
      <alignment horizontal="center" vertical="center"/>
    </xf>
    <xf numFmtId="10" fontId="10" fillId="0" borderId="33" xfId="4" applyNumberFormat="1" applyFont="1" applyBorder="1" applyAlignment="1">
      <alignment horizontal="center" vertical="center"/>
    </xf>
    <xf numFmtId="10" fontId="10" fillId="0" borderId="24" xfId="4" applyNumberFormat="1" applyFont="1" applyBorder="1" applyAlignment="1">
      <alignment horizontal="center" vertical="center"/>
    </xf>
    <xf numFmtId="164" fontId="9" fillId="0" borderId="20" xfId="0" applyNumberFormat="1" applyFont="1" applyBorder="1" applyAlignment="1">
      <alignment horizontal="center" vertical="center"/>
    </xf>
    <xf numFmtId="164" fontId="8" fillId="0" borderId="21" xfId="4" applyNumberFormat="1" applyFont="1" applyFill="1" applyBorder="1" applyAlignment="1">
      <alignment horizontal="center" vertical="center"/>
    </xf>
    <xf numFmtId="10" fontId="10" fillId="0" borderId="23" xfId="0" applyNumberFormat="1" applyFont="1" applyBorder="1" applyAlignment="1">
      <alignment horizontal="center" vertical="center"/>
    </xf>
    <xf numFmtId="164" fontId="8" fillId="0" borderId="25" xfId="4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0" borderId="0" xfId="0" applyFont="1"/>
    <xf numFmtId="0" fontId="20" fillId="0" borderId="0" xfId="6" applyFont="1" applyBorder="1" applyAlignment="1">
      <alignment horizontal="left" vertical="center"/>
    </xf>
    <xf numFmtId="0" fontId="20" fillId="0" borderId="0" xfId="6" applyFont="1" applyBorder="1" applyAlignment="1"/>
    <xf numFmtId="0" fontId="20" fillId="9" borderId="35" xfId="6" applyFont="1" applyFill="1" applyBorder="1" applyAlignment="1"/>
    <xf numFmtId="0" fontId="20" fillId="9" borderId="36" xfId="6" applyFont="1" applyFill="1" applyBorder="1" applyAlignment="1"/>
    <xf numFmtId="0" fontId="19" fillId="0" borderId="0" xfId="6" applyFont="1"/>
    <xf numFmtId="0" fontId="20" fillId="0" borderId="0" xfId="6" applyFont="1" applyBorder="1" applyAlignment="1">
      <alignment horizontal="center"/>
    </xf>
    <xf numFmtId="166" fontId="20" fillId="0" borderId="0" xfId="6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/>
    </xf>
    <xf numFmtId="0" fontId="22" fillId="0" borderId="0" xfId="6" applyFont="1" applyBorder="1" applyAlignment="1">
      <alignment horizontal="left" vertical="center"/>
    </xf>
    <xf numFmtId="0" fontId="23" fillId="0" borderId="0" xfId="0" applyFont="1" applyBorder="1"/>
    <xf numFmtId="0" fontId="15" fillId="0" borderId="0" xfId="0" applyFont="1" applyBorder="1"/>
    <xf numFmtId="0" fontId="22" fillId="0" borderId="0" xfId="6" applyFont="1" applyBorder="1" applyAlignment="1"/>
    <xf numFmtId="0" fontId="21" fillId="0" borderId="0" xfId="0" applyFont="1" applyBorder="1" applyAlignment="1"/>
    <xf numFmtId="0" fontId="22" fillId="9" borderId="1" xfId="6" applyFont="1" applyFill="1" applyBorder="1" applyAlignment="1">
      <alignment horizontal="center" vertical="center" wrapText="1"/>
    </xf>
    <xf numFmtId="0" fontId="22" fillId="9" borderId="1" xfId="6" applyFont="1" applyFill="1" applyBorder="1" applyAlignment="1">
      <alignment horizontal="center" vertical="center"/>
    </xf>
    <xf numFmtId="0" fontId="23" fillId="0" borderId="1" xfId="6" applyFont="1" applyBorder="1" applyAlignment="1">
      <alignment horizontal="center" vertical="center" wrapText="1"/>
    </xf>
    <xf numFmtId="0" fontId="23" fillId="0" borderId="1" xfId="6" applyFont="1" applyBorder="1" applyAlignment="1">
      <alignment horizontal="left" vertical="center" wrapText="1"/>
    </xf>
    <xf numFmtId="166" fontId="23" fillId="0" borderId="1" xfId="6" applyNumberFormat="1" applyFont="1" applyBorder="1" applyAlignment="1">
      <alignment horizontal="center" vertical="center" wrapText="1"/>
    </xf>
    <xf numFmtId="166" fontId="22" fillId="9" borderId="5" xfId="6" applyNumberFormat="1" applyFont="1" applyFill="1" applyBorder="1" applyAlignment="1">
      <alignment horizontal="center" vertical="center" wrapText="1"/>
    </xf>
    <xf numFmtId="10" fontId="10" fillId="0" borderId="2" xfId="4" applyNumberFormat="1" applyFont="1" applyBorder="1" applyAlignment="1" applyProtection="1">
      <alignment horizontal="center" vertical="center"/>
    </xf>
    <xf numFmtId="164" fontId="7" fillId="0" borderId="5" xfId="4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0" xfId="5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6" fillId="5" borderId="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7" fillId="5" borderId="0" xfId="0" applyFont="1" applyFill="1" applyBorder="1" applyAlignment="1">
      <alignment horizontal="left" vertical="center" wrapText="1"/>
    </xf>
    <xf numFmtId="0" fontId="9" fillId="8" borderId="13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/>
    </xf>
    <xf numFmtId="0" fontId="22" fillId="10" borderId="1" xfId="6" applyFont="1" applyFill="1" applyBorder="1" applyAlignment="1">
      <alignment horizontal="center" vertical="center" wrapText="1"/>
    </xf>
    <xf numFmtId="0" fontId="22" fillId="9" borderId="1" xfId="6" applyFont="1" applyFill="1" applyBorder="1" applyAlignment="1">
      <alignment horizontal="left" vertical="center" wrapText="1"/>
    </xf>
    <xf numFmtId="0" fontId="22" fillId="9" borderId="5" xfId="6" applyFont="1" applyFill="1" applyBorder="1" applyAlignment="1">
      <alignment horizontal="center"/>
    </xf>
    <xf numFmtId="0" fontId="20" fillId="0" borderId="0" xfId="6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</cellXfs>
  <cellStyles count="7">
    <cellStyle name="Normal" xfId="0" builtinId="0"/>
    <cellStyle name="Normal 2 2" xfId="3"/>
    <cellStyle name="Normal 27" xfId="5"/>
    <cellStyle name="Normal 3" xfId="2"/>
    <cellStyle name="Normal 3 2" xfId="1"/>
    <cellStyle name="Porcentagem" xfId="4" builtinId="5"/>
    <cellStyle name="Separador de milhares 14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1666875</xdr:colOff>
      <xdr:row>0</xdr:row>
      <xdr:rowOff>190499</xdr:rowOff>
    </xdr:from>
    <xdr:to>
      <xdr:col>9</xdr:col>
      <xdr:colOff>991033</xdr:colOff>
      <xdr:row>3</xdr:row>
      <xdr:rowOff>409574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43425" y="190499"/>
          <a:ext cx="9954058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2928657</xdr:colOff>
      <xdr:row>51</xdr:row>
      <xdr:rowOff>144556</xdr:rowOff>
    </xdr:from>
    <xdr:to>
      <xdr:col>7</xdr:col>
      <xdr:colOff>471207</xdr:colOff>
      <xdr:row>54</xdr:row>
      <xdr:rowOff>163606</xdr:rowOff>
    </xdr:to>
    <xdr:sp macro="" textlink="">
      <xdr:nvSpPr>
        <xdr:cNvPr id="3" name="CaixaDeTexto 2"/>
        <xdr:cNvSpPr txBox="1"/>
      </xdr:nvSpPr>
      <xdr:spPr>
        <a:xfrm>
          <a:off x="5797363" y="16863732"/>
          <a:ext cx="453502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EDUARDO</a:t>
          </a:r>
          <a:r>
            <a:rPr lang="pt-BR" sz="1100" b="1" baseline="0"/>
            <a:t> OLIVEIRA DOS SANTOS JUNIOR</a:t>
          </a:r>
        </a:p>
        <a:p>
          <a:r>
            <a:rPr lang="pt-BR" sz="1100" baseline="0"/>
            <a:t>                SECRETÁRIO DE OBRAS, INFRAESTRUTURA E URBANISMO</a:t>
          </a:r>
          <a:endParaRPr lang="pt-BR" sz="1100"/>
        </a:p>
      </xdr:txBody>
    </xdr:sp>
    <xdr:clientData/>
  </xdr:twoCellAnchor>
  <xdr:twoCellAnchor>
    <xdr:from>
      <xdr:col>7</xdr:col>
      <xdr:colOff>428625</xdr:colOff>
      <xdr:row>51</xdr:row>
      <xdr:rowOff>133350</xdr:rowOff>
    </xdr:from>
    <xdr:to>
      <xdr:col>9</xdr:col>
      <xdr:colOff>447675</xdr:colOff>
      <xdr:row>54</xdr:row>
      <xdr:rowOff>152400</xdr:rowOff>
    </xdr:to>
    <xdr:sp macro="" textlink="">
      <xdr:nvSpPr>
        <xdr:cNvPr id="4" name="CaixaDeTexto 3"/>
        <xdr:cNvSpPr txBox="1"/>
      </xdr:nvSpPr>
      <xdr:spPr>
        <a:xfrm>
          <a:off x="9324975" y="14125575"/>
          <a:ext cx="356235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JEFERSON ROBERTO FERREIRA DOS SANTOS</a:t>
          </a:r>
          <a:endParaRPr lang="pt-BR" sz="1100" b="1" baseline="0"/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  <xdr:twoCellAnchor>
    <xdr:from>
      <xdr:col>9</xdr:col>
      <xdr:colOff>0</xdr:colOff>
      <xdr:row>51</xdr:row>
      <xdr:rowOff>114300</xdr:rowOff>
    </xdr:from>
    <xdr:to>
      <xdr:col>10</xdr:col>
      <xdr:colOff>2124075</xdr:colOff>
      <xdr:row>54</xdr:row>
      <xdr:rowOff>133350</xdr:rowOff>
    </xdr:to>
    <xdr:sp macro="" textlink="">
      <xdr:nvSpPr>
        <xdr:cNvPr id="5" name="CaixaDeTexto 4"/>
        <xdr:cNvSpPr txBox="1"/>
      </xdr:nvSpPr>
      <xdr:spPr>
        <a:xfrm>
          <a:off x="12439650" y="14106525"/>
          <a:ext cx="356235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NEIVITON PEREIRA</a:t>
          </a:r>
          <a:r>
            <a:rPr lang="pt-BR" sz="1100" b="1" baseline="0"/>
            <a:t> DA SILVA</a:t>
          </a:r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710400</xdr:colOff>
      <xdr:row>0</xdr:row>
      <xdr:rowOff>72039</xdr:rowOff>
    </xdr:from>
    <xdr:to>
      <xdr:col>7</xdr:col>
      <xdr:colOff>734786</xdr:colOff>
      <xdr:row>1</xdr:row>
      <xdr:rowOff>732065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166614" y="72039"/>
          <a:ext cx="10175315" cy="850526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2653393</xdr:colOff>
      <xdr:row>35</xdr:row>
      <xdr:rowOff>179934</xdr:rowOff>
    </xdr:from>
    <xdr:to>
      <xdr:col>4</xdr:col>
      <xdr:colOff>616163</xdr:colOff>
      <xdr:row>39</xdr:row>
      <xdr:rowOff>8484</xdr:rowOff>
    </xdr:to>
    <xdr:sp macro="" textlink="">
      <xdr:nvSpPr>
        <xdr:cNvPr id="6" name="CaixaDeTexto 5"/>
        <xdr:cNvSpPr txBox="1"/>
      </xdr:nvSpPr>
      <xdr:spPr>
        <a:xfrm>
          <a:off x="3265714" y="8684398"/>
          <a:ext cx="453502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EDUARDO</a:t>
          </a:r>
          <a:r>
            <a:rPr lang="pt-BR" sz="1100" b="1" baseline="0"/>
            <a:t> OLIVEIRA DOS SANTOS JUNIOR</a:t>
          </a:r>
        </a:p>
        <a:p>
          <a:r>
            <a:rPr lang="pt-BR" sz="1100" baseline="0"/>
            <a:t>                SECRETÁRIO DE OBRAS, INFRAESTRUTURA E URBANISMO</a:t>
          </a:r>
          <a:endParaRPr lang="pt-BR" sz="1100"/>
        </a:p>
      </xdr:txBody>
    </xdr:sp>
    <xdr:clientData/>
  </xdr:twoCellAnchor>
  <xdr:twoCellAnchor>
    <xdr:from>
      <xdr:col>4</xdr:col>
      <xdr:colOff>573581</xdr:colOff>
      <xdr:row>35</xdr:row>
      <xdr:rowOff>168728</xdr:rowOff>
    </xdr:from>
    <xdr:to>
      <xdr:col>5</xdr:col>
      <xdr:colOff>2139043</xdr:colOff>
      <xdr:row>38</xdr:row>
      <xdr:rowOff>187778</xdr:rowOff>
    </xdr:to>
    <xdr:sp macro="" textlink="">
      <xdr:nvSpPr>
        <xdr:cNvPr id="7" name="CaixaDeTexto 6"/>
        <xdr:cNvSpPr txBox="1"/>
      </xdr:nvSpPr>
      <xdr:spPr>
        <a:xfrm>
          <a:off x="7758152" y="8673192"/>
          <a:ext cx="3660962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JEFERSON ROBERTO FERREIRA DOS SANTOS</a:t>
          </a:r>
          <a:endParaRPr lang="pt-BR" sz="1100" b="1" baseline="0"/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  <xdr:twoCellAnchor>
    <xdr:from>
      <xdr:col>5</xdr:col>
      <xdr:colOff>1691368</xdr:colOff>
      <xdr:row>35</xdr:row>
      <xdr:rowOff>149678</xdr:rowOff>
    </xdr:from>
    <xdr:to>
      <xdr:col>7</xdr:col>
      <xdr:colOff>933930</xdr:colOff>
      <xdr:row>38</xdr:row>
      <xdr:rowOff>168728</xdr:rowOff>
    </xdr:to>
    <xdr:sp macro="" textlink="">
      <xdr:nvSpPr>
        <xdr:cNvPr id="8" name="CaixaDeTexto 7"/>
        <xdr:cNvSpPr txBox="1"/>
      </xdr:nvSpPr>
      <xdr:spPr>
        <a:xfrm>
          <a:off x="10971439" y="8654142"/>
          <a:ext cx="3569634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1"/>
            <a:t>NEIVITON PEREIRA</a:t>
          </a:r>
          <a:r>
            <a:rPr lang="pt-BR" sz="1100" b="1" baseline="0"/>
            <a:t> DA SILVA</a:t>
          </a:r>
        </a:p>
        <a:p>
          <a:pPr algn="ctr"/>
          <a:r>
            <a:rPr lang="pt-BR" sz="1100" baseline="0"/>
            <a:t>TÉCNICO EM EDIFICAÇÕES</a:t>
          </a:r>
        </a:p>
        <a:p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2364500</xdr:colOff>
      <xdr:row>0</xdr:row>
      <xdr:rowOff>130170</xdr:rowOff>
    </xdr:from>
    <xdr:to>
      <xdr:col>6</xdr:col>
      <xdr:colOff>593910</xdr:colOff>
      <xdr:row>0</xdr:row>
      <xdr:rowOff>941295</xdr:rowOff>
    </xdr:to>
    <xdr:pic>
      <xdr:nvPicPr>
        <xdr:cNvPr id="2" name="Imagem 1" descr="soiurb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314324" y="130170"/>
          <a:ext cx="9536145" cy="811125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49"/>
  <sheetViews>
    <sheetView topLeftCell="A34" zoomScale="85" zoomScaleNormal="85" workbookViewId="0">
      <selection activeCell="J41" activeCellId="4" sqref="J15 J18:J20 J23:J34 J37:J38 J41"/>
    </sheetView>
  </sheetViews>
  <sheetFormatPr defaultRowHeight="15"/>
  <cols>
    <col min="1" max="1" width="9.140625" style="1" customWidth="1"/>
    <col min="2" max="2" width="20.5703125" style="1" customWidth="1"/>
    <col min="3" max="3" width="13.42578125" style="1" customWidth="1"/>
    <col min="4" max="4" width="65.28515625" style="1" customWidth="1"/>
    <col min="5" max="5" width="9.85546875" style="1" customWidth="1"/>
    <col min="6" max="6" width="13.28515625" style="1" bestFit="1" customWidth="1"/>
    <col min="7" max="7" width="16.42578125" style="1" bestFit="1" customWidth="1"/>
    <col min="8" max="8" width="33.28515625" style="1" customWidth="1"/>
    <col min="9" max="9" width="21.28515625" style="1" bestFit="1" customWidth="1"/>
    <col min="10" max="10" width="21.7109375" style="1" bestFit="1" customWidth="1"/>
    <col min="11" max="11" width="68.7109375" style="1" customWidth="1"/>
    <col min="12" max="12" width="9.140625" style="1"/>
  </cols>
  <sheetData>
    <row r="4" spans="1:11" ht="60.75" customHeight="1"/>
    <row r="5" spans="1:11">
      <c r="A5" s="127" t="s">
        <v>10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 ht="21" customHeight="1">
      <c r="I6" s="6"/>
    </row>
    <row r="7" spans="1:11">
      <c r="A7" s="135" t="s">
        <v>136</v>
      </c>
      <c r="B7" s="136"/>
      <c r="C7" s="136"/>
      <c r="D7" s="136"/>
      <c r="E7" s="136"/>
      <c r="F7" s="136"/>
      <c r="G7" s="136"/>
      <c r="H7" s="137"/>
      <c r="I7" s="7"/>
      <c r="J7" s="128" t="s">
        <v>11</v>
      </c>
      <c r="K7" s="129"/>
    </row>
    <row r="8" spans="1:11">
      <c r="A8" s="135" t="s">
        <v>137</v>
      </c>
      <c r="B8" s="136"/>
      <c r="C8" s="136"/>
      <c r="D8" s="136"/>
      <c r="E8" s="136"/>
      <c r="F8" s="136"/>
      <c r="G8" s="136"/>
      <c r="H8" s="137"/>
      <c r="I8" s="7"/>
      <c r="J8" s="130" t="s">
        <v>12</v>
      </c>
      <c r="K8" s="131"/>
    </row>
    <row r="9" spans="1:11">
      <c r="A9" s="135" t="s">
        <v>13</v>
      </c>
      <c r="B9" s="136"/>
      <c r="C9" s="136"/>
      <c r="D9" s="136"/>
      <c r="E9" s="136"/>
      <c r="F9" s="136"/>
      <c r="G9" s="136"/>
      <c r="H9" s="137"/>
      <c r="I9" s="7"/>
      <c r="J9" s="132" t="s">
        <v>32</v>
      </c>
      <c r="K9" s="133"/>
    </row>
    <row r="10" spans="1:11">
      <c r="A10" s="5"/>
      <c r="B10" s="5"/>
      <c r="C10" s="5"/>
      <c r="D10" s="5"/>
      <c r="E10" s="5"/>
      <c r="F10" s="5"/>
      <c r="G10" s="5"/>
      <c r="H10" s="5"/>
      <c r="I10" s="5"/>
      <c r="J10" s="134" t="s">
        <v>46</v>
      </c>
      <c r="K10" s="134"/>
    </row>
    <row r="11" spans="1:11">
      <c r="A11" s="5"/>
      <c r="B11" s="5"/>
      <c r="C11" s="5"/>
      <c r="D11" s="5"/>
      <c r="E11" s="5"/>
      <c r="F11" s="5"/>
      <c r="G11" s="5"/>
      <c r="H11" s="5"/>
      <c r="I11" s="5"/>
      <c r="J11" s="134" t="s">
        <v>33</v>
      </c>
      <c r="K11" s="134"/>
    </row>
    <row r="13" spans="1:11">
      <c r="A13" s="11" t="s">
        <v>0</v>
      </c>
      <c r="B13" s="11" t="s">
        <v>1</v>
      </c>
      <c r="C13" s="11" t="s">
        <v>2</v>
      </c>
      <c r="D13" s="11" t="s">
        <v>3</v>
      </c>
      <c r="E13" s="11" t="s">
        <v>4</v>
      </c>
      <c r="F13" s="11" t="s">
        <v>5</v>
      </c>
      <c r="G13" s="11" t="s">
        <v>6</v>
      </c>
      <c r="H13" s="11" t="s">
        <v>135</v>
      </c>
      <c r="I13" s="11" t="s">
        <v>7</v>
      </c>
      <c r="J13" s="11" t="s">
        <v>8</v>
      </c>
      <c r="K13" s="11" t="s">
        <v>9</v>
      </c>
    </row>
    <row r="14" spans="1:11">
      <c r="A14" s="11">
        <v>1</v>
      </c>
      <c r="B14" s="11"/>
      <c r="C14" s="11"/>
      <c r="D14" s="25" t="s">
        <v>122</v>
      </c>
      <c r="E14" s="11"/>
      <c r="F14" s="11"/>
      <c r="G14" s="11"/>
      <c r="H14" s="11"/>
      <c r="I14" s="11"/>
      <c r="J14" s="11"/>
      <c r="K14" s="11"/>
    </row>
    <row r="15" spans="1:11" ht="18" customHeight="1">
      <c r="A15" s="2" t="s">
        <v>37</v>
      </c>
      <c r="B15" s="4" t="s">
        <v>121</v>
      </c>
      <c r="C15" s="4">
        <v>1</v>
      </c>
      <c r="D15" s="77" t="s">
        <v>120</v>
      </c>
      <c r="E15" s="4" t="s">
        <v>119</v>
      </c>
      <c r="F15" s="24">
        <v>1</v>
      </c>
      <c r="G15" s="8">
        <f>'ADM LOCAL '!G11</f>
        <v>11868.960000000001</v>
      </c>
      <c r="H15" s="8">
        <f>G15</f>
        <v>11868.960000000001</v>
      </c>
      <c r="I15" s="8">
        <f>F15*G15</f>
        <v>11868.960000000001</v>
      </c>
      <c r="J15" s="8">
        <f>I15</f>
        <v>11868.960000000001</v>
      </c>
      <c r="K15" s="101" t="s">
        <v>118</v>
      </c>
    </row>
    <row r="16" spans="1:11">
      <c r="A16" s="2"/>
      <c r="B16" s="2"/>
      <c r="C16" s="2"/>
      <c r="D16" s="2"/>
      <c r="E16" s="2"/>
      <c r="F16" s="2"/>
      <c r="G16" s="8"/>
      <c r="H16" s="15" t="s">
        <v>27</v>
      </c>
      <c r="I16" s="15">
        <f>I15</f>
        <v>11868.960000000001</v>
      </c>
      <c r="J16" s="15">
        <f>J15</f>
        <v>11868.960000000001</v>
      </c>
      <c r="K16" s="10"/>
    </row>
    <row r="17" spans="1:12">
      <c r="A17" s="11">
        <v>2</v>
      </c>
      <c r="B17" s="11"/>
      <c r="C17" s="11"/>
      <c r="D17" s="25" t="s">
        <v>38</v>
      </c>
      <c r="E17" s="11"/>
      <c r="F17" s="11"/>
      <c r="G17" s="11"/>
      <c r="H17" s="11"/>
      <c r="I17" s="11"/>
      <c r="J17" s="11"/>
      <c r="K17" s="11"/>
      <c r="L17" s="102"/>
    </row>
    <row r="18" spans="1:12" ht="18" customHeight="1">
      <c r="A18" s="4" t="s">
        <v>17</v>
      </c>
      <c r="B18" s="4" t="s">
        <v>14</v>
      </c>
      <c r="C18" s="4" t="s">
        <v>15</v>
      </c>
      <c r="D18" s="77" t="s">
        <v>16</v>
      </c>
      <c r="E18" s="4" t="s">
        <v>42</v>
      </c>
      <c r="F18" s="24">
        <v>6</v>
      </c>
      <c r="G18" s="8">
        <v>848.25</v>
      </c>
      <c r="H18" s="8">
        <f>G18*1.2685</f>
        <v>1076.0051249999999</v>
      </c>
      <c r="I18" s="8">
        <f>F18*G18</f>
        <v>5089.5</v>
      </c>
      <c r="J18" s="8">
        <f>F18*H18</f>
        <v>6456.0307499999999</v>
      </c>
      <c r="K18" s="101" t="s">
        <v>41</v>
      </c>
      <c r="L18" s="102"/>
    </row>
    <row r="19" spans="1:12" ht="18" customHeight="1">
      <c r="A19" s="4" t="s">
        <v>127</v>
      </c>
      <c r="B19" s="4" t="s">
        <v>14</v>
      </c>
      <c r="C19" s="4" t="s">
        <v>129</v>
      </c>
      <c r="D19" s="77" t="s">
        <v>130</v>
      </c>
      <c r="E19" s="4" t="s">
        <v>131</v>
      </c>
      <c r="F19" s="24">
        <v>6</v>
      </c>
      <c r="G19" s="8">
        <v>723.69</v>
      </c>
      <c r="H19" s="8">
        <f t="shared" ref="H19:H20" si="0">G19*1.2685</f>
        <v>918.000765</v>
      </c>
      <c r="I19" s="8">
        <f t="shared" ref="I19:I20" si="1">F19*G19</f>
        <v>4342.1400000000003</v>
      </c>
      <c r="J19" s="8">
        <f t="shared" ref="J19:J20" si="2">F19*H19</f>
        <v>5508.0045900000005</v>
      </c>
      <c r="K19" s="125" t="s">
        <v>132</v>
      </c>
      <c r="L19" s="126"/>
    </row>
    <row r="20" spans="1:12" ht="37.5" customHeight="1">
      <c r="A20" s="4" t="s">
        <v>128</v>
      </c>
      <c r="B20" s="4" t="s">
        <v>14</v>
      </c>
      <c r="C20" s="4" t="s">
        <v>133</v>
      </c>
      <c r="D20" s="31" t="s">
        <v>134</v>
      </c>
      <c r="E20" s="4" t="s">
        <v>131</v>
      </c>
      <c r="F20" s="24">
        <v>6</v>
      </c>
      <c r="G20" s="8">
        <v>773.54</v>
      </c>
      <c r="H20" s="8">
        <f t="shared" si="0"/>
        <v>981.23548999999991</v>
      </c>
      <c r="I20" s="8">
        <f t="shared" si="1"/>
        <v>4641.24</v>
      </c>
      <c r="J20" s="8">
        <f t="shared" si="2"/>
        <v>5887.4129399999993</v>
      </c>
      <c r="K20" s="125" t="s">
        <v>132</v>
      </c>
      <c r="L20" s="126"/>
    </row>
    <row r="21" spans="1:12">
      <c r="A21" s="4"/>
      <c r="B21" s="4"/>
      <c r="C21" s="4"/>
      <c r="D21" s="4"/>
      <c r="E21" s="4"/>
      <c r="F21" s="4"/>
      <c r="G21" s="8"/>
      <c r="H21" s="15" t="s">
        <v>27</v>
      </c>
      <c r="I21" s="15">
        <f>SUM(I18:I20)</f>
        <v>14072.88</v>
      </c>
      <c r="J21" s="15">
        <f>SUM(J18:J20)</f>
        <v>17851.448280000001</v>
      </c>
      <c r="K21" s="101"/>
      <c r="L21" s="102"/>
    </row>
    <row r="22" spans="1:12">
      <c r="A22" s="11">
        <v>3</v>
      </c>
      <c r="B22" s="12"/>
      <c r="C22" s="12"/>
      <c r="D22" s="25" t="s">
        <v>80</v>
      </c>
      <c r="E22" s="12"/>
      <c r="F22" s="12"/>
      <c r="G22" s="13"/>
      <c r="H22" s="13"/>
      <c r="I22" s="13"/>
      <c r="J22" s="13"/>
      <c r="K22" s="14"/>
    </row>
    <row r="23" spans="1:12" ht="81.75" customHeight="1">
      <c r="A23" s="4" t="s">
        <v>28</v>
      </c>
      <c r="B23" s="4" t="s">
        <v>18</v>
      </c>
      <c r="C23" s="4">
        <v>101235</v>
      </c>
      <c r="D23" s="33" t="s">
        <v>51</v>
      </c>
      <c r="E23" s="4" t="s">
        <v>43</v>
      </c>
      <c r="F23" s="24">
        <v>4570.3</v>
      </c>
      <c r="G23" s="8">
        <v>17.47</v>
      </c>
      <c r="H23" s="8">
        <f>G23*1.2685</f>
        <v>22.160694999999997</v>
      </c>
      <c r="I23" s="8">
        <f t="shared" ref="I23:I34" si="3">F23*G23</f>
        <v>79843.141000000003</v>
      </c>
      <c r="J23" s="8">
        <f t="shared" ref="J23:J34" si="4">F23*H23</f>
        <v>101281.02435849998</v>
      </c>
      <c r="K23" s="29" t="s">
        <v>70</v>
      </c>
    </row>
    <row r="24" spans="1:12" ht="44.25" customHeight="1">
      <c r="A24" s="4" t="s">
        <v>78</v>
      </c>
      <c r="B24" s="2" t="s">
        <v>18</v>
      </c>
      <c r="C24" s="4">
        <v>100576</v>
      </c>
      <c r="D24" s="27" t="s">
        <v>19</v>
      </c>
      <c r="E24" s="4" t="s">
        <v>42</v>
      </c>
      <c r="F24" s="24">
        <v>6529</v>
      </c>
      <c r="G24" s="8">
        <v>2.3199999999999998</v>
      </c>
      <c r="H24" s="8">
        <f t="shared" ref="H24:H34" si="5">G24*1.2685</f>
        <v>2.9429199999999995</v>
      </c>
      <c r="I24" s="8">
        <f t="shared" si="3"/>
        <v>15147.279999999999</v>
      </c>
      <c r="J24" s="8">
        <f t="shared" si="4"/>
        <v>19214.324679999998</v>
      </c>
      <c r="K24" s="9" t="s">
        <v>71</v>
      </c>
    </row>
    <row r="25" spans="1:12" ht="34.5" customHeight="1">
      <c r="A25" s="4" t="s">
        <v>106</v>
      </c>
      <c r="B25" s="2" t="s">
        <v>18</v>
      </c>
      <c r="C25" s="4">
        <v>96400</v>
      </c>
      <c r="D25" s="27" t="s">
        <v>20</v>
      </c>
      <c r="E25" s="4" t="s">
        <v>43</v>
      </c>
      <c r="F25" s="24">
        <v>3264.5</v>
      </c>
      <c r="G25" s="8">
        <v>112.47</v>
      </c>
      <c r="H25" s="8">
        <f t="shared" si="5"/>
        <v>142.668195</v>
      </c>
      <c r="I25" s="8">
        <f t="shared" si="3"/>
        <v>367158.315</v>
      </c>
      <c r="J25" s="8">
        <f t="shared" si="4"/>
        <v>465740.32257750002</v>
      </c>
      <c r="K25" s="9" t="s">
        <v>72</v>
      </c>
    </row>
    <row r="26" spans="1:12" ht="39.75" customHeight="1">
      <c r="A26" s="4" t="s">
        <v>107</v>
      </c>
      <c r="B26" s="2" t="s">
        <v>18</v>
      </c>
      <c r="C26" s="2">
        <v>95876</v>
      </c>
      <c r="D26" s="27" t="s">
        <v>21</v>
      </c>
      <c r="E26" s="4" t="s">
        <v>44</v>
      </c>
      <c r="F26" s="24">
        <v>97935</v>
      </c>
      <c r="G26" s="8">
        <v>2.04</v>
      </c>
      <c r="H26" s="8">
        <f t="shared" si="5"/>
        <v>2.5877400000000002</v>
      </c>
      <c r="I26" s="8">
        <f t="shared" si="3"/>
        <v>199787.4</v>
      </c>
      <c r="J26" s="8">
        <f t="shared" si="4"/>
        <v>253430.31690000001</v>
      </c>
      <c r="K26" s="9" t="s">
        <v>123</v>
      </c>
    </row>
    <row r="27" spans="1:12" ht="51.75" customHeight="1">
      <c r="A27" s="4" t="s">
        <v>108</v>
      </c>
      <c r="B27" s="2" t="s">
        <v>18</v>
      </c>
      <c r="C27" s="2">
        <v>96397</v>
      </c>
      <c r="D27" s="31" t="s">
        <v>22</v>
      </c>
      <c r="E27" s="4" t="s">
        <v>43</v>
      </c>
      <c r="F27" s="24">
        <v>887.28</v>
      </c>
      <c r="G27" s="8">
        <v>181.98</v>
      </c>
      <c r="H27" s="8">
        <f t="shared" si="5"/>
        <v>230.84162999999998</v>
      </c>
      <c r="I27" s="8">
        <f t="shared" si="3"/>
        <v>161467.2144</v>
      </c>
      <c r="J27" s="8">
        <f t="shared" si="4"/>
        <v>204821.16146639996</v>
      </c>
      <c r="K27" s="31" t="s">
        <v>77</v>
      </c>
    </row>
    <row r="28" spans="1:12" ht="48.75" customHeight="1">
      <c r="A28" s="4" t="s">
        <v>109</v>
      </c>
      <c r="B28" s="2" t="s">
        <v>23</v>
      </c>
      <c r="C28" s="2">
        <v>95876</v>
      </c>
      <c r="D28" s="27" t="s">
        <v>24</v>
      </c>
      <c r="E28" s="4" t="s">
        <v>44</v>
      </c>
      <c r="F28" s="24">
        <v>26618.400000000001</v>
      </c>
      <c r="G28" s="8">
        <v>2.04</v>
      </c>
      <c r="H28" s="8">
        <f t="shared" si="5"/>
        <v>2.5877400000000002</v>
      </c>
      <c r="I28" s="8">
        <f t="shared" si="3"/>
        <v>54301.536000000007</v>
      </c>
      <c r="J28" s="8">
        <f t="shared" si="4"/>
        <v>68881.498416000002</v>
      </c>
      <c r="K28" s="9" t="s">
        <v>124</v>
      </c>
    </row>
    <row r="29" spans="1:12" ht="38.25" customHeight="1">
      <c r="A29" s="4" t="s">
        <v>110</v>
      </c>
      <c r="B29" s="4" t="s">
        <v>14</v>
      </c>
      <c r="C29" s="4" t="s">
        <v>34</v>
      </c>
      <c r="D29" s="78" t="s">
        <v>35</v>
      </c>
      <c r="E29" s="4" t="s">
        <v>42</v>
      </c>
      <c r="F29" s="24">
        <v>5859.4</v>
      </c>
      <c r="G29" s="8">
        <v>16.28</v>
      </c>
      <c r="H29" s="8">
        <f t="shared" si="5"/>
        <v>20.65118</v>
      </c>
      <c r="I29" s="8">
        <f t="shared" si="3"/>
        <v>95391.032000000007</v>
      </c>
      <c r="J29" s="8">
        <f t="shared" si="4"/>
        <v>121003.52409199999</v>
      </c>
      <c r="K29" s="9" t="s">
        <v>73</v>
      </c>
    </row>
    <row r="30" spans="1:12" ht="66" customHeight="1">
      <c r="A30" s="4" t="s">
        <v>111</v>
      </c>
      <c r="B30" s="2" t="s">
        <v>18</v>
      </c>
      <c r="C30" s="2">
        <v>96402</v>
      </c>
      <c r="D30" s="27" t="s">
        <v>25</v>
      </c>
      <c r="E30" s="4" t="s">
        <v>42</v>
      </c>
      <c r="F30" s="24">
        <v>11718.8</v>
      </c>
      <c r="G30" s="8">
        <v>2.89</v>
      </c>
      <c r="H30" s="8">
        <f t="shared" si="5"/>
        <v>3.6659649999999999</v>
      </c>
      <c r="I30" s="8">
        <f t="shared" si="3"/>
        <v>33867.332000000002</v>
      </c>
      <c r="J30" s="8">
        <f t="shared" si="4"/>
        <v>42960.710641999998</v>
      </c>
      <c r="K30" s="69" t="s">
        <v>74</v>
      </c>
    </row>
    <row r="31" spans="1:12" ht="39" customHeight="1">
      <c r="A31" s="4" t="s">
        <v>112</v>
      </c>
      <c r="B31" s="4" t="s">
        <v>18</v>
      </c>
      <c r="C31" s="4">
        <v>95996</v>
      </c>
      <c r="D31" s="27" t="s">
        <v>69</v>
      </c>
      <c r="E31" s="4" t="s">
        <v>43</v>
      </c>
      <c r="F31" s="24">
        <v>205.08</v>
      </c>
      <c r="G31" s="8">
        <v>1216.3599999999999</v>
      </c>
      <c r="H31" s="8">
        <f t="shared" si="5"/>
        <v>1542.9526599999999</v>
      </c>
      <c r="I31" s="8">
        <f t="shared" si="3"/>
        <v>249451.10879999999</v>
      </c>
      <c r="J31" s="8">
        <f t="shared" si="4"/>
        <v>316428.73151279998</v>
      </c>
      <c r="K31" s="9" t="s">
        <v>75</v>
      </c>
    </row>
    <row r="32" spans="1:12" ht="38.25" customHeight="1">
      <c r="A32" s="4" t="s">
        <v>113</v>
      </c>
      <c r="B32" s="4" t="s">
        <v>18</v>
      </c>
      <c r="C32" s="4">
        <v>95995</v>
      </c>
      <c r="D32" s="30" t="s">
        <v>48</v>
      </c>
      <c r="E32" s="4" t="s">
        <v>43</v>
      </c>
      <c r="F32" s="24">
        <v>175.78</v>
      </c>
      <c r="G32" s="8">
        <v>1408.24</v>
      </c>
      <c r="H32" s="8">
        <f t="shared" si="5"/>
        <v>1786.3524399999999</v>
      </c>
      <c r="I32" s="8">
        <f t="shared" si="3"/>
        <v>247540.42720000001</v>
      </c>
      <c r="J32" s="8">
        <f t="shared" si="4"/>
        <v>314005.03190319997</v>
      </c>
      <c r="K32" s="9" t="s">
        <v>76</v>
      </c>
      <c r="L32" s="28"/>
    </row>
    <row r="33" spans="1:12" ht="38.25" customHeight="1">
      <c r="A33" s="4" t="s">
        <v>114</v>
      </c>
      <c r="B33" s="4" t="s">
        <v>18</v>
      </c>
      <c r="C33" s="4">
        <v>95876</v>
      </c>
      <c r="D33" s="27" t="s">
        <v>49</v>
      </c>
      <c r="E33" s="4" t="s">
        <v>44</v>
      </c>
      <c r="F33" s="24">
        <v>11425.8</v>
      </c>
      <c r="G33" s="8">
        <v>2.04</v>
      </c>
      <c r="H33" s="8">
        <f t="shared" si="5"/>
        <v>2.5877400000000002</v>
      </c>
      <c r="I33" s="8">
        <f t="shared" si="3"/>
        <v>23308.631999999998</v>
      </c>
      <c r="J33" s="8">
        <f t="shared" si="4"/>
        <v>29566.999692000001</v>
      </c>
      <c r="K33" s="9" t="s">
        <v>125</v>
      </c>
      <c r="L33" s="28"/>
    </row>
    <row r="34" spans="1:12" ht="48.75" customHeight="1">
      <c r="A34" s="4" t="s">
        <v>115</v>
      </c>
      <c r="B34" s="4" t="s">
        <v>18</v>
      </c>
      <c r="C34" s="4">
        <v>93593</v>
      </c>
      <c r="D34" s="31" t="s">
        <v>50</v>
      </c>
      <c r="E34" s="4" t="s">
        <v>44</v>
      </c>
      <c r="F34" s="24">
        <v>15234.4</v>
      </c>
      <c r="G34" s="8">
        <v>0.82</v>
      </c>
      <c r="H34" s="8">
        <f t="shared" si="5"/>
        <v>1.0401699999999998</v>
      </c>
      <c r="I34" s="8">
        <f t="shared" si="3"/>
        <v>12492.207999999999</v>
      </c>
      <c r="J34" s="8">
        <f t="shared" si="4"/>
        <v>15846.365847999998</v>
      </c>
      <c r="K34" s="9" t="s">
        <v>126</v>
      </c>
    </row>
    <row r="35" spans="1:12">
      <c r="A35" s="3"/>
      <c r="B35" s="2"/>
      <c r="C35" s="2"/>
      <c r="D35" s="2"/>
      <c r="E35" s="2"/>
      <c r="F35" s="2"/>
      <c r="G35" s="8"/>
      <c r="H35" s="15" t="s">
        <v>27</v>
      </c>
      <c r="I35" s="15">
        <f>SUM(I23:I34)</f>
        <v>1539755.6264000002</v>
      </c>
      <c r="J35" s="15">
        <f>SUM(J23:J34)</f>
        <v>1953180.0120883996</v>
      </c>
      <c r="K35" s="10"/>
    </row>
    <row r="36" spans="1:12" ht="18" customHeight="1">
      <c r="A36" s="11">
        <v>4</v>
      </c>
      <c r="B36" s="12"/>
      <c r="C36" s="12"/>
      <c r="D36" s="25" t="s">
        <v>26</v>
      </c>
      <c r="E36" s="12"/>
      <c r="F36" s="12"/>
      <c r="G36" s="13"/>
      <c r="H36" s="13"/>
      <c r="I36" s="13"/>
      <c r="J36" s="13"/>
      <c r="K36" s="14"/>
    </row>
    <row r="37" spans="1:12" ht="45">
      <c r="A37" s="4" t="s">
        <v>31</v>
      </c>
      <c r="B37" s="4" t="s">
        <v>18</v>
      </c>
      <c r="C37" s="4">
        <v>94267</v>
      </c>
      <c r="D37" s="27" t="s">
        <v>29</v>
      </c>
      <c r="E37" s="4" t="s">
        <v>30</v>
      </c>
      <c r="F37" s="75">
        <v>1433</v>
      </c>
      <c r="G37" s="8">
        <v>48.38</v>
      </c>
      <c r="H37" s="17">
        <f>G37*1.2685</f>
        <v>61.37003</v>
      </c>
      <c r="I37" s="8">
        <f t="shared" ref="I37:I38" si="6">F37*G37</f>
        <v>69328.540000000008</v>
      </c>
      <c r="J37" s="8">
        <f t="shared" ref="J37:J38" si="7">F37*H37</f>
        <v>87943.252989999994</v>
      </c>
      <c r="K37" s="34" t="s">
        <v>82</v>
      </c>
      <c r="L37" s="32"/>
    </row>
    <row r="38" spans="1:12" ht="47.25" customHeight="1">
      <c r="A38" s="4" t="s">
        <v>116</v>
      </c>
      <c r="B38" s="4" t="s">
        <v>18</v>
      </c>
      <c r="C38" s="4">
        <v>94268</v>
      </c>
      <c r="D38" s="27" t="s">
        <v>79</v>
      </c>
      <c r="E38" s="4" t="s">
        <v>30</v>
      </c>
      <c r="F38" s="24">
        <v>55</v>
      </c>
      <c r="G38" s="8">
        <v>53.1</v>
      </c>
      <c r="H38" s="17">
        <f>G38*1.2685</f>
        <v>67.357349999999997</v>
      </c>
      <c r="I38" s="8">
        <f t="shared" si="6"/>
        <v>2920.5</v>
      </c>
      <c r="J38" s="8">
        <f t="shared" si="7"/>
        <v>3704.6542499999996</v>
      </c>
      <c r="K38" s="34" t="s">
        <v>81</v>
      </c>
    </row>
    <row r="39" spans="1:12">
      <c r="A39" s="4"/>
      <c r="B39" s="4"/>
      <c r="C39" s="4"/>
      <c r="D39" s="27"/>
      <c r="E39" s="4"/>
      <c r="F39" s="24"/>
      <c r="G39" s="8"/>
      <c r="H39" s="15" t="s">
        <v>27</v>
      </c>
      <c r="I39" s="15">
        <f>SUM(I37:I38)</f>
        <v>72249.040000000008</v>
      </c>
      <c r="J39" s="15">
        <f>SUM(J37:J38)</f>
        <v>91647.90724</v>
      </c>
      <c r="K39" s="22"/>
      <c r="L39" s="23"/>
    </row>
    <row r="40" spans="1:12">
      <c r="A40" s="11">
        <v>5</v>
      </c>
      <c r="B40" s="12"/>
      <c r="C40" s="12"/>
      <c r="D40" s="25" t="s">
        <v>45</v>
      </c>
      <c r="E40" s="12"/>
      <c r="F40" s="12"/>
      <c r="G40" s="13"/>
      <c r="H40" s="19"/>
      <c r="I40" s="13"/>
      <c r="J40" s="13"/>
      <c r="K40" s="14"/>
      <c r="L40" s="23"/>
    </row>
    <row r="41" spans="1:12" ht="30">
      <c r="A41" s="4" t="s">
        <v>117</v>
      </c>
      <c r="B41" s="4" t="s">
        <v>18</v>
      </c>
      <c r="C41" s="4">
        <v>97973</v>
      </c>
      <c r="D41" s="31" t="s">
        <v>52</v>
      </c>
      <c r="E41" s="4" t="s">
        <v>47</v>
      </c>
      <c r="F41" s="24">
        <v>16</v>
      </c>
      <c r="G41" s="8">
        <v>3989.45</v>
      </c>
      <c r="H41" s="8">
        <f>G41*1.2685</f>
        <v>5060.6173249999993</v>
      </c>
      <c r="I41" s="8">
        <f t="shared" ref="I41" si="8">F41*G41</f>
        <v>63831.199999999997</v>
      </c>
      <c r="J41" s="8">
        <f t="shared" ref="J41" si="9">F41*H41</f>
        <v>80969.877199999988</v>
      </c>
      <c r="K41" s="101" t="s">
        <v>104</v>
      </c>
      <c r="L41" s="23"/>
    </row>
    <row r="42" spans="1:12">
      <c r="A42" s="6"/>
      <c r="B42" s="6"/>
      <c r="C42" s="6"/>
      <c r="D42" s="6"/>
      <c r="E42" s="6"/>
      <c r="F42" s="6"/>
      <c r="G42" s="18"/>
      <c r="H42" s="15" t="s">
        <v>27</v>
      </c>
      <c r="I42" s="15">
        <f>I41</f>
        <v>63831.199999999997</v>
      </c>
      <c r="J42" s="15">
        <f>J41</f>
        <v>80969.877199999988</v>
      </c>
      <c r="K42" s="6"/>
      <c r="L42" s="23"/>
    </row>
    <row r="43" spans="1:12">
      <c r="A43" s="6"/>
      <c r="B43" s="6"/>
      <c r="C43" s="6"/>
      <c r="D43" s="6"/>
      <c r="E43" s="6"/>
      <c r="F43" s="6"/>
      <c r="G43" s="18"/>
      <c r="H43" s="18"/>
      <c r="I43" s="20"/>
      <c r="J43" s="21"/>
      <c r="K43" s="6"/>
    </row>
    <row r="44" spans="1:12">
      <c r="A44" s="6"/>
      <c r="B44" s="6"/>
      <c r="C44" s="6"/>
      <c r="D44" s="6"/>
      <c r="E44" s="6"/>
      <c r="F44" s="6"/>
      <c r="G44" s="18"/>
      <c r="H44" s="20"/>
      <c r="I44" s="15" t="s">
        <v>39</v>
      </c>
      <c r="J44" s="16" t="s">
        <v>40</v>
      </c>
      <c r="K44" s="6"/>
    </row>
    <row r="45" spans="1:12">
      <c r="A45" s="6"/>
      <c r="B45" s="6"/>
      <c r="C45" s="6"/>
      <c r="D45" s="6"/>
      <c r="E45" s="6"/>
      <c r="F45" s="6"/>
      <c r="G45" s="18"/>
      <c r="H45" s="15" t="s">
        <v>36</v>
      </c>
      <c r="I45" s="15">
        <f>SUM(I16,I21,I35,I39,I42)</f>
        <v>1701777.7064000003</v>
      </c>
      <c r="J45" s="15">
        <f>SUM(J16,J21,J35,J39,J42)</f>
        <v>2155518.2048084</v>
      </c>
      <c r="K45" s="6"/>
    </row>
    <row r="46" spans="1:12">
      <c r="A46" s="6"/>
      <c r="B46" s="6"/>
      <c r="C46" s="6"/>
      <c r="D46" s="6"/>
      <c r="E46" s="6"/>
      <c r="F46" s="6"/>
      <c r="G46" s="18"/>
      <c r="H46" s="18"/>
      <c r="I46" s="18"/>
      <c r="J46" s="18"/>
      <c r="K46" s="6"/>
    </row>
    <row r="47" spans="1:12">
      <c r="H47" s="18"/>
      <c r="I47" s="6"/>
      <c r="J47" s="6"/>
      <c r="K47" s="18"/>
    </row>
    <row r="48" spans="1:12">
      <c r="K48" s="26"/>
    </row>
    <row r="49" spans="1:11">
      <c r="A49" s="138" t="s">
        <v>140</v>
      </c>
      <c r="B49" s="138"/>
      <c r="C49" s="138"/>
      <c r="D49" s="138"/>
      <c r="E49" s="138"/>
      <c r="F49" s="138"/>
      <c r="G49" s="138"/>
      <c r="H49" s="138"/>
      <c r="I49" s="138"/>
      <c r="J49" s="138"/>
      <c r="K49" s="138"/>
    </row>
  </sheetData>
  <mergeCells count="10">
    <mergeCell ref="J11:K11"/>
    <mergeCell ref="A7:H7"/>
    <mergeCell ref="A8:H8"/>
    <mergeCell ref="A9:H9"/>
    <mergeCell ref="A49:K49"/>
    <mergeCell ref="A5:K5"/>
    <mergeCell ref="J7:K7"/>
    <mergeCell ref="J8:K8"/>
    <mergeCell ref="J9:K9"/>
    <mergeCell ref="J10:K10"/>
  </mergeCells>
  <printOptions horizontalCentered="1"/>
  <pageMargins left="0.51181102362204722" right="0.51181102362204722" top="0.39370078740157483" bottom="0.19685039370078741" header="0.31496062992125984" footer="0.31496062992125984"/>
  <pageSetup paperSize="8" scale="61" orientation="landscape" r:id="rId1"/>
  <ignoredErrors>
    <ignoredError sqref="I1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32"/>
  <sheetViews>
    <sheetView tabSelected="1" zoomScale="70" zoomScaleNormal="70" workbookViewId="0">
      <selection activeCell="I39" sqref="A1:I39"/>
    </sheetView>
  </sheetViews>
  <sheetFormatPr defaultRowHeight="15"/>
  <cols>
    <col min="2" max="2" width="42.5703125" customWidth="1"/>
    <col min="3" max="3" width="26.42578125" customWidth="1"/>
    <col min="4" max="4" width="29.28515625" customWidth="1"/>
    <col min="5" max="5" width="31.42578125" customWidth="1"/>
    <col min="6" max="8" width="32.42578125" customWidth="1"/>
    <col min="9" max="9" width="32" customWidth="1"/>
  </cols>
  <sheetData>
    <row r="2" spans="1:10" ht="63.75" customHeight="1" thickBot="1"/>
    <row r="3" spans="1:10" ht="17.25" thickBot="1">
      <c r="A3" s="148" t="s">
        <v>53</v>
      </c>
      <c r="B3" s="149"/>
      <c r="C3" s="149"/>
      <c r="D3" s="149"/>
      <c r="E3" s="149"/>
      <c r="F3" s="149"/>
      <c r="G3" s="149"/>
      <c r="H3" s="149"/>
      <c r="I3" s="150"/>
    </row>
    <row r="4" spans="1:10" ht="30" customHeight="1">
      <c r="A4" s="35"/>
      <c r="B4" s="35"/>
      <c r="C4" s="35"/>
      <c r="D4" s="35"/>
      <c r="E4" s="35"/>
      <c r="F4" s="35"/>
      <c r="G4" s="35"/>
      <c r="H4" s="35"/>
      <c r="I4" s="35"/>
    </row>
    <row r="5" spans="1:10" s="67" customFormat="1" ht="18" customHeight="1">
      <c r="A5" s="151" t="s">
        <v>138</v>
      </c>
      <c r="B5" s="152"/>
      <c r="C5" s="152"/>
      <c r="D5" s="152"/>
      <c r="E5" s="152"/>
      <c r="F5" s="152"/>
      <c r="G5" s="152"/>
      <c r="H5" s="152"/>
      <c r="I5" s="152"/>
    </row>
    <row r="6" spans="1:10" s="67" customFormat="1" ht="18" customHeight="1">
      <c r="A6" s="147" t="s">
        <v>139</v>
      </c>
      <c r="B6" s="147"/>
      <c r="C6" s="147"/>
      <c r="D6" s="147"/>
      <c r="E6" s="147"/>
      <c r="F6" s="147"/>
      <c r="G6" s="68"/>
      <c r="H6" s="68"/>
      <c r="I6" s="68"/>
    </row>
    <row r="7" spans="1:10" s="67" customFormat="1" ht="19.5" customHeight="1">
      <c r="A7" s="147" t="s">
        <v>68</v>
      </c>
      <c r="B7" s="153"/>
      <c r="C7" s="153"/>
      <c r="D7" s="68"/>
      <c r="E7" s="68"/>
      <c r="F7" s="68"/>
      <c r="G7" s="68"/>
      <c r="H7" s="68"/>
      <c r="I7" s="68"/>
    </row>
    <row r="8" spans="1:10" ht="28.5" customHeight="1" thickBot="1">
      <c r="A8" s="36"/>
      <c r="B8" s="36"/>
      <c r="C8" s="36"/>
      <c r="D8" s="36"/>
      <c r="E8" s="36"/>
      <c r="F8" s="36"/>
      <c r="G8" s="36"/>
      <c r="H8" s="36"/>
      <c r="I8" s="36"/>
    </row>
    <row r="9" spans="1:10" ht="17.25" thickBot="1">
      <c r="A9" s="37"/>
      <c r="B9" s="37"/>
      <c r="C9" s="37"/>
      <c r="D9" s="154" t="s">
        <v>103</v>
      </c>
      <c r="E9" s="155"/>
      <c r="F9" s="155"/>
      <c r="G9" s="156"/>
      <c r="H9" s="156"/>
      <c r="I9" s="157"/>
    </row>
    <row r="10" spans="1:10" ht="17.25" thickBot="1">
      <c r="A10" s="85" t="s">
        <v>0</v>
      </c>
      <c r="B10" s="86" t="s">
        <v>54</v>
      </c>
      <c r="C10" s="86" t="s">
        <v>55</v>
      </c>
      <c r="D10" s="87" t="s">
        <v>56</v>
      </c>
      <c r="E10" s="87" t="s">
        <v>57</v>
      </c>
      <c r="F10" s="87" t="s">
        <v>58</v>
      </c>
      <c r="G10" s="88" t="s">
        <v>59</v>
      </c>
      <c r="H10" s="88" t="s">
        <v>101</v>
      </c>
      <c r="I10" s="88" t="s">
        <v>102</v>
      </c>
    </row>
    <row r="11" spans="1:10" ht="16.5">
      <c r="A11" s="64">
        <v>1</v>
      </c>
      <c r="B11" s="70" t="str">
        <f>'PLANILHA ORÇAMENTÁRIA'!D14</f>
        <v xml:space="preserve">ADMINISTRAÇÃO LOCAL </v>
      </c>
      <c r="C11" s="38">
        <f>'PLANILHA ORÇAMENTÁRIA'!J16</f>
        <v>11868.960000000001</v>
      </c>
      <c r="D11" s="38">
        <f>$C$11/6</f>
        <v>1978.16</v>
      </c>
      <c r="E11" s="38">
        <f t="shared" ref="E11:I11" si="0">$C$11/6</f>
        <v>1978.16</v>
      </c>
      <c r="F11" s="38">
        <f t="shared" si="0"/>
        <v>1978.16</v>
      </c>
      <c r="G11" s="38">
        <f t="shared" si="0"/>
        <v>1978.16</v>
      </c>
      <c r="H11" s="38">
        <f t="shared" si="0"/>
        <v>1978.16</v>
      </c>
      <c r="I11" s="93">
        <f t="shared" si="0"/>
        <v>1978.16</v>
      </c>
      <c r="J11" s="92"/>
    </row>
    <row r="12" spans="1:10" ht="17.25" thickBot="1">
      <c r="A12" s="65"/>
      <c r="B12" s="39" t="s">
        <v>60</v>
      </c>
      <c r="C12" s="52">
        <f>C11/C22</f>
        <v>5.5063139682715E-3</v>
      </c>
      <c r="D12" s="52">
        <f>$D$11/$C$11</f>
        <v>0.16666666666666666</v>
      </c>
      <c r="E12" s="52">
        <f t="shared" ref="E12:I12" si="1">$D$11/$C$11</f>
        <v>0.16666666666666666</v>
      </c>
      <c r="F12" s="52">
        <f t="shared" si="1"/>
        <v>0.16666666666666666</v>
      </c>
      <c r="G12" s="52">
        <f t="shared" si="1"/>
        <v>0.16666666666666666</v>
      </c>
      <c r="H12" s="52">
        <f t="shared" si="1"/>
        <v>0.16666666666666666</v>
      </c>
      <c r="I12" s="74">
        <f t="shared" si="1"/>
        <v>0.16666666666666666</v>
      </c>
      <c r="J12" s="92"/>
    </row>
    <row r="13" spans="1:10" ht="16.5">
      <c r="A13" s="64">
        <v>2</v>
      </c>
      <c r="B13" s="70" t="str">
        <f>'PLANILHA ORÇAMENTÁRIA'!D17</f>
        <v>SERVIÇOS PRELIMINARES</v>
      </c>
      <c r="C13" s="38">
        <f>'PLANILHA ORÇAMENTÁRIA'!J21</f>
        <v>17851.448280000001</v>
      </c>
      <c r="D13" s="38">
        <f>C13</f>
        <v>17851.448280000001</v>
      </c>
      <c r="E13" s="59"/>
      <c r="F13" s="59"/>
      <c r="G13" s="73"/>
      <c r="H13" s="73"/>
      <c r="I13" s="60"/>
    </row>
    <row r="14" spans="1:10" ht="17.25" thickBot="1">
      <c r="A14" s="65"/>
      <c r="B14" s="39" t="s">
        <v>60</v>
      </c>
      <c r="C14" s="52">
        <f>C13/C22</f>
        <v>8.2817432208079095E-3</v>
      </c>
      <c r="D14" s="94">
        <f>D13/C13</f>
        <v>1</v>
      </c>
      <c r="E14" s="94"/>
      <c r="F14" s="94"/>
      <c r="G14" s="95"/>
      <c r="H14" s="95"/>
      <c r="I14" s="96"/>
    </row>
    <row r="15" spans="1:10" ht="29.25" customHeight="1">
      <c r="A15" s="64">
        <v>3</v>
      </c>
      <c r="B15" s="71" t="str">
        <f>'PLANILHA ORÇAMENTÁRIA'!D22</f>
        <v>ESCAVAÇÃO, SUBLEITO, SUB-BASE, BASE E REVESTIMENTO</v>
      </c>
      <c r="C15" s="38">
        <f>'PLANILHA ORÇAMENTÁRIA'!J35</f>
        <v>1953180.0120883996</v>
      </c>
      <c r="D15" s="38">
        <f>$C$15/6</f>
        <v>325530.00201473327</v>
      </c>
      <c r="E15" s="38">
        <f t="shared" ref="E15:I15" si="2">$C$15/6</f>
        <v>325530.00201473327</v>
      </c>
      <c r="F15" s="38">
        <f t="shared" si="2"/>
        <v>325530.00201473327</v>
      </c>
      <c r="G15" s="38">
        <f t="shared" si="2"/>
        <v>325530.00201473327</v>
      </c>
      <c r="H15" s="38">
        <f t="shared" si="2"/>
        <v>325530.00201473327</v>
      </c>
      <c r="I15" s="38">
        <f t="shared" si="2"/>
        <v>325530.00201473327</v>
      </c>
      <c r="J15" s="92"/>
    </row>
    <row r="16" spans="1:10" ht="20.25" customHeight="1" thickBot="1">
      <c r="A16" s="65"/>
      <c r="B16" s="39" t="s">
        <v>60</v>
      </c>
      <c r="C16" s="52">
        <f>C15/C22</f>
        <v>0.90613013971831158</v>
      </c>
      <c r="D16" s="94">
        <f>$D$15/$C$15</f>
        <v>0.16666666666666666</v>
      </c>
      <c r="E16" s="94">
        <f t="shared" ref="E16:I16" si="3">$D$15/$C$15</f>
        <v>0.16666666666666666</v>
      </c>
      <c r="F16" s="94">
        <f t="shared" si="3"/>
        <v>0.16666666666666666</v>
      </c>
      <c r="G16" s="94">
        <f t="shared" si="3"/>
        <v>0.16666666666666666</v>
      </c>
      <c r="H16" s="94">
        <f t="shared" si="3"/>
        <v>0.16666666666666666</v>
      </c>
      <c r="I16" s="94">
        <f t="shared" si="3"/>
        <v>0.16666666666666666</v>
      </c>
      <c r="J16" s="92"/>
    </row>
    <row r="17" spans="1:10" ht="16.5">
      <c r="A17" s="64">
        <v>4</v>
      </c>
      <c r="B17" s="70" t="str">
        <f>'PLANILHA ORÇAMENTÁRIA'!D36</f>
        <v xml:space="preserve">GUIAS E SARJETAS </v>
      </c>
      <c r="C17" s="40">
        <f>'PLANILHA ORÇAMENTÁRIA'!J39</f>
        <v>91647.90724</v>
      </c>
      <c r="D17" s="38"/>
      <c r="E17" s="61"/>
      <c r="F17" s="97">
        <f>$C$17/5*2</f>
        <v>36659.162896000002</v>
      </c>
      <c r="G17" s="97">
        <f>$C$17/5*2</f>
        <v>36659.162896000002</v>
      </c>
      <c r="H17" s="97">
        <f>$C$17/5*1</f>
        <v>18329.581448000001</v>
      </c>
      <c r="I17" s="98"/>
    </row>
    <row r="18" spans="1:10" ht="17.25" thickBot="1">
      <c r="A18" s="65"/>
      <c r="B18" s="39" t="s">
        <v>60</v>
      </c>
      <c r="C18" s="52">
        <f>C17/C22</f>
        <v>4.2517807103441475E-2</v>
      </c>
      <c r="D18" s="94"/>
      <c r="E18" s="94"/>
      <c r="F18" s="99">
        <f>F17/$C$17</f>
        <v>0.4</v>
      </c>
      <c r="G18" s="99">
        <f t="shared" ref="G18:H18" si="4">G17/$C$17</f>
        <v>0.4</v>
      </c>
      <c r="H18" s="99">
        <f t="shared" si="4"/>
        <v>0.2</v>
      </c>
      <c r="I18" s="96"/>
    </row>
    <row r="19" spans="1:10" ht="16.5">
      <c r="A19" s="66">
        <v>5</v>
      </c>
      <c r="B19" s="72" t="str">
        <f>'PLANILHA ORÇAMENTÁRIA'!D40</f>
        <v>CAIXA DE CAPTAÇÃO (BOCA DE LOBO)</v>
      </c>
      <c r="C19" s="41">
        <f>'PLANILHA ORÇAMENTÁRIA'!J42</f>
        <v>80969.877199999988</v>
      </c>
      <c r="D19" s="62"/>
      <c r="E19" s="63"/>
      <c r="F19" s="124">
        <f>$C$19/5*2</f>
        <v>32387.950879999997</v>
      </c>
      <c r="G19" s="124">
        <f>$C$19/5*2</f>
        <v>32387.950879999997</v>
      </c>
      <c r="H19" s="124">
        <f>$C$19/5*1</f>
        <v>16193.975439999998</v>
      </c>
      <c r="I19" s="100"/>
    </row>
    <row r="20" spans="1:10" ht="17.25" thickBot="1">
      <c r="A20" s="65"/>
      <c r="B20" s="39" t="s">
        <v>60</v>
      </c>
      <c r="C20" s="52">
        <f>C19/C22</f>
        <v>3.7563995989167369E-2</v>
      </c>
      <c r="D20" s="94"/>
      <c r="E20" s="94"/>
      <c r="F20" s="95">
        <f>F19/$C$19</f>
        <v>0.4</v>
      </c>
      <c r="G20" s="95">
        <f t="shared" ref="G20:H20" si="5">G19/$C$19</f>
        <v>0.4</v>
      </c>
      <c r="H20" s="95">
        <f t="shared" si="5"/>
        <v>0.2</v>
      </c>
      <c r="I20" s="96"/>
    </row>
    <row r="21" spans="1:10" ht="5.25" customHeight="1" thickBot="1">
      <c r="A21" s="42" t="s">
        <v>61</v>
      </c>
      <c r="B21" s="37"/>
      <c r="C21" s="37"/>
      <c r="D21" s="43"/>
      <c r="E21" s="43"/>
      <c r="F21" s="43"/>
      <c r="G21" s="43"/>
      <c r="H21" s="43"/>
      <c r="I21" s="43"/>
    </row>
    <row r="22" spans="1:10" ht="17.25" thickBot="1">
      <c r="A22" s="37"/>
      <c r="B22" s="89" t="s">
        <v>62</v>
      </c>
      <c r="C22" s="90">
        <f>SUM(C11,C13,C15,C17,C19)</f>
        <v>2155518.2048084</v>
      </c>
      <c r="D22" s="44"/>
      <c r="E22" s="44"/>
      <c r="F22" s="44"/>
      <c r="G22" s="44"/>
      <c r="H22" s="44"/>
      <c r="I22" s="44"/>
    </row>
    <row r="23" spans="1:10" s="49" customFormat="1" ht="6" customHeight="1" thickBot="1">
      <c r="A23" s="45"/>
      <c r="B23" s="46"/>
      <c r="C23" s="47"/>
      <c r="D23" s="48"/>
      <c r="E23" s="48"/>
      <c r="F23" s="48"/>
      <c r="G23" s="48"/>
      <c r="H23" s="48"/>
      <c r="I23" s="48"/>
    </row>
    <row r="24" spans="1:10" ht="16.5">
      <c r="A24" s="37"/>
      <c r="B24" s="145" t="s">
        <v>63</v>
      </c>
      <c r="C24" s="146"/>
      <c r="D24" s="82">
        <f>SUM(D11,D13,D15)</f>
        <v>345359.61029473325</v>
      </c>
      <c r="E24" s="82">
        <f>SUM(E11,E15)</f>
        <v>327508.16201473324</v>
      </c>
      <c r="F24" s="82">
        <f>SUM(F11,F15,F17,F19)</f>
        <v>396555.27579073329</v>
      </c>
      <c r="G24" s="83">
        <f>SUM(G11,G15,G17,G19)</f>
        <v>396555.27579073329</v>
      </c>
      <c r="H24" s="83">
        <f>SUM(H11,H15,H17,H19)</f>
        <v>362031.71890273324</v>
      </c>
      <c r="I24" s="84">
        <f>SUM(I11,I15,)</f>
        <v>327508.16201473324</v>
      </c>
    </row>
    <row r="25" spans="1:10" ht="16.5">
      <c r="A25" s="37"/>
      <c r="B25" s="139" t="s">
        <v>64</v>
      </c>
      <c r="C25" s="140"/>
      <c r="D25" s="50">
        <f>$D$24/$C$22</f>
        <v>0.16022115216857175</v>
      </c>
      <c r="E25" s="50">
        <f>E24/C22</f>
        <v>0.15193940894776384</v>
      </c>
      <c r="F25" s="50">
        <f>F24/C22</f>
        <v>0.1839721301848074</v>
      </c>
      <c r="G25" s="50">
        <f>G24/C22</f>
        <v>0.1839721301848074</v>
      </c>
      <c r="H25" s="123">
        <f>H24/C22</f>
        <v>0.16795576956628561</v>
      </c>
      <c r="I25" s="51">
        <f>I24/C22</f>
        <v>0.15193940894776384</v>
      </c>
      <c r="J25" s="91"/>
    </row>
    <row r="26" spans="1:10" ht="16.5">
      <c r="A26" s="37"/>
      <c r="B26" s="139" t="s">
        <v>65</v>
      </c>
      <c r="C26" s="140"/>
      <c r="D26" s="79">
        <f>D24</f>
        <v>345359.61029473325</v>
      </c>
      <c r="E26" s="79">
        <f>SUM(D26,E24)</f>
        <v>672867.7723094665</v>
      </c>
      <c r="F26" s="79">
        <f>SUM(E26,F24)</f>
        <v>1069423.0481001998</v>
      </c>
      <c r="G26" s="80">
        <f>SUM(F26,G24)</f>
        <v>1465978.3238909331</v>
      </c>
      <c r="H26" s="80">
        <f>SUM(G26,H24)</f>
        <v>1828010.0427936662</v>
      </c>
      <c r="I26" s="81">
        <f>SUM(H26,I24)</f>
        <v>2155518.2048083995</v>
      </c>
    </row>
    <row r="27" spans="1:10" ht="17.25" thickBot="1">
      <c r="A27" s="37"/>
      <c r="B27" s="141" t="s">
        <v>66</v>
      </c>
      <c r="C27" s="142"/>
      <c r="D27" s="52">
        <f>D25</f>
        <v>0.16022115216857175</v>
      </c>
      <c r="E27" s="52">
        <f t="shared" ref="E27:G27" si="6">SUM(D27,E25)</f>
        <v>0.31216056111633561</v>
      </c>
      <c r="F27" s="52">
        <f t="shared" si="6"/>
        <v>0.49613269130114301</v>
      </c>
      <c r="G27" s="74">
        <f t="shared" si="6"/>
        <v>0.68010482148595042</v>
      </c>
      <c r="H27" s="74">
        <f>SUM(G27,H25)</f>
        <v>0.84806059105223608</v>
      </c>
      <c r="I27" s="53">
        <f>SUM(H27,I25)</f>
        <v>0.99999999999999989</v>
      </c>
    </row>
    <row r="28" spans="1:10" ht="16.5">
      <c r="A28" s="54"/>
      <c r="B28" s="54"/>
      <c r="C28" s="55"/>
      <c r="D28" s="56"/>
      <c r="E28" s="56"/>
      <c r="F28" s="56"/>
      <c r="G28" s="56"/>
      <c r="H28" s="56"/>
      <c r="I28" s="56"/>
    </row>
    <row r="29" spans="1:10" ht="39" customHeight="1">
      <c r="A29" s="143" t="s">
        <v>67</v>
      </c>
      <c r="B29" s="143"/>
      <c r="C29" s="143"/>
      <c r="D29" s="143"/>
      <c r="E29" s="143"/>
      <c r="F29" s="143"/>
      <c r="G29" s="143"/>
      <c r="H29" s="143"/>
      <c r="I29" s="143"/>
    </row>
    <row r="30" spans="1:10" ht="16.5">
      <c r="A30" s="57"/>
      <c r="B30" s="57"/>
      <c r="C30" s="57"/>
      <c r="D30" s="57"/>
      <c r="E30" s="57"/>
      <c r="F30" s="57"/>
      <c r="G30" s="57"/>
      <c r="H30" s="57"/>
      <c r="I30" s="57"/>
    </row>
    <row r="31" spans="1:10" ht="16.5">
      <c r="A31" s="58"/>
      <c r="B31" s="58"/>
      <c r="C31" s="58"/>
      <c r="D31" s="58"/>
      <c r="E31" s="58"/>
      <c r="F31" s="58"/>
      <c r="G31" s="58"/>
      <c r="H31" s="58"/>
      <c r="I31" s="76"/>
    </row>
    <row r="32" spans="1:10" ht="16.5">
      <c r="A32" s="144" t="s">
        <v>140</v>
      </c>
      <c r="B32" s="144"/>
      <c r="C32" s="144"/>
      <c r="D32" s="144"/>
      <c r="E32" s="144"/>
      <c r="F32" s="144"/>
      <c r="G32" s="144"/>
      <c r="H32" s="144"/>
      <c r="I32" s="144"/>
    </row>
  </sheetData>
  <mergeCells count="11">
    <mergeCell ref="B24:C24"/>
    <mergeCell ref="A6:F6"/>
    <mergeCell ref="A3:I3"/>
    <mergeCell ref="A5:I5"/>
    <mergeCell ref="A7:C7"/>
    <mergeCell ref="D9:I9"/>
    <mergeCell ref="B26:C26"/>
    <mergeCell ref="B27:C27"/>
    <mergeCell ref="A29:I29"/>
    <mergeCell ref="A32:I32"/>
    <mergeCell ref="B25:C25"/>
  </mergeCells>
  <printOptions horizontalCentered="1"/>
  <pageMargins left="0.51181102362204722" right="0.51181102362204722" top="0.39370078740157483" bottom="0.59055118110236227" header="0.31496062992125984" footer="0.31496062992125984"/>
  <pageSetup paperSize="8"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zoomScale="85" zoomScaleNormal="85" workbookViewId="0">
      <selection activeCell="A5" sqref="A5:XFD5"/>
    </sheetView>
  </sheetViews>
  <sheetFormatPr defaultRowHeight="15"/>
  <cols>
    <col min="1" max="1" width="11" customWidth="1"/>
    <col min="2" max="2" width="18.28515625" customWidth="1"/>
    <col min="3" max="3" width="60.85546875" customWidth="1"/>
    <col min="4" max="4" width="30" customWidth="1"/>
    <col min="5" max="5" width="33.85546875" customWidth="1"/>
    <col min="6" max="6" width="44.85546875" customWidth="1"/>
    <col min="7" max="7" width="63.28515625" customWidth="1"/>
  </cols>
  <sheetData>
    <row r="1" spans="1:7" ht="78.75" customHeight="1">
      <c r="A1" s="103"/>
      <c r="B1" s="103"/>
      <c r="C1" s="103"/>
      <c r="D1" s="103"/>
      <c r="E1" s="103"/>
      <c r="F1" s="103"/>
      <c r="G1" s="103"/>
    </row>
    <row r="2" spans="1:7" ht="45.75" customHeight="1" thickBot="1">
      <c r="A2" s="103"/>
      <c r="B2" s="103"/>
      <c r="C2" s="103"/>
      <c r="D2" s="103"/>
      <c r="E2" s="103"/>
      <c r="F2" s="103"/>
      <c r="G2" s="103"/>
    </row>
    <row r="3" spans="1:7" ht="16.5" customHeight="1">
      <c r="A3" s="111" t="s">
        <v>95</v>
      </c>
      <c r="B3" s="112"/>
      <c r="C3" s="113"/>
      <c r="D3" s="114"/>
      <c r="E3" s="115"/>
      <c r="F3" s="105"/>
      <c r="G3" s="106" t="s">
        <v>97</v>
      </c>
    </row>
    <row r="4" spans="1:7" ht="19.5" customHeight="1" thickBot="1">
      <c r="A4" s="116" t="s">
        <v>96</v>
      </c>
      <c r="B4" s="112"/>
      <c r="C4" s="113"/>
      <c r="D4" s="114"/>
      <c r="E4" s="105"/>
      <c r="F4" s="105"/>
      <c r="G4" s="107" t="s">
        <v>83</v>
      </c>
    </row>
    <row r="5" spans="1:7" ht="18">
      <c r="A5" s="108"/>
      <c r="B5" s="108"/>
      <c r="C5" s="108"/>
      <c r="D5" s="108"/>
      <c r="E5" s="108"/>
      <c r="F5" s="108"/>
      <c r="G5" s="108"/>
    </row>
    <row r="6" spans="1:7" ht="18" customHeight="1">
      <c r="A6" s="158" t="s">
        <v>84</v>
      </c>
      <c r="B6" s="158"/>
      <c r="C6" s="158"/>
      <c r="D6" s="158"/>
      <c r="E6" s="158"/>
      <c r="F6" s="158"/>
      <c r="G6" s="158"/>
    </row>
    <row r="7" spans="1:7" ht="28.5" customHeight="1">
      <c r="A7" s="117" t="s">
        <v>0</v>
      </c>
      <c r="B7" s="117" t="s">
        <v>2</v>
      </c>
      <c r="C7" s="117" t="s">
        <v>85</v>
      </c>
      <c r="D7" s="118" t="s">
        <v>86</v>
      </c>
      <c r="E7" s="118" t="s">
        <v>87</v>
      </c>
      <c r="F7" s="117" t="s">
        <v>88</v>
      </c>
      <c r="G7" s="117" t="s">
        <v>89</v>
      </c>
    </row>
    <row r="8" spans="1:7" ht="18" customHeight="1">
      <c r="A8" s="117" t="s">
        <v>90</v>
      </c>
      <c r="B8" s="159" t="s">
        <v>91</v>
      </c>
      <c r="C8" s="159"/>
      <c r="D8" s="159"/>
      <c r="E8" s="159"/>
      <c r="F8" s="159"/>
      <c r="G8" s="159"/>
    </row>
    <row r="9" spans="1:7" ht="38.25" customHeight="1">
      <c r="A9" s="119" t="s">
        <v>37</v>
      </c>
      <c r="B9" s="119">
        <v>90778</v>
      </c>
      <c r="C9" s="120" t="s">
        <v>92</v>
      </c>
      <c r="D9" s="119" t="s">
        <v>93</v>
      </c>
      <c r="E9" s="119">
        <v>24</v>
      </c>
      <c r="F9" s="121">
        <v>97.82</v>
      </c>
      <c r="G9" s="121">
        <f>E9*F9</f>
        <v>2347.6799999999998</v>
      </c>
    </row>
    <row r="10" spans="1:7" ht="39.75" customHeight="1">
      <c r="A10" s="119" t="s">
        <v>94</v>
      </c>
      <c r="B10" s="119">
        <v>90781</v>
      </c>
      <c r="C10" s="120" t="s">
        <v>100</v>
      </c>
      <c r="D10" s="119" t="s">
        <v>93</v>
      </c>
      <c r="E10" s="119">
        <v>192</v>
      </c>
      <c r="F10" s="121">
        <v>49.59</v>
      </c>
      <c r="G10" s="121">
        <f>E10*F10</f>
        <v>9521.2800000000007</v>
      </c>
    </row>
    <row r="11" spans="1:7" ht="15.75">
      <c r="A11" s="115"/>
      <c r="B11" s="115"/>
      <c r="C11" s="115"/>
      <c r="D11" s="160" t="s">
        <v>36</v>
      </c>
      <c r="E11" s="160"/>
      <c r="F11" s="160"/>
      <c r="G11" s="122">
        <f>SUM(G9:G10)</f>
        <v>11868.960000000001</v>
      </c>
    </row>
    <row r="12" spans="1:7" ht="18">
      <c r="A12" s="105"/>
      <c r="B12" s="105"/>
      <c r="C12" s="105"/>
      <c r="D12" s="109"/>
      <c r="E12" s="109"/>
      <c r="F12" s="109"/>
      <c r="G12" s="110"/>
    </row>
    <row r="13" spans="1:7" ht="18">
      <c r="A13" s="161" t="s">
        <v>99</v>
      </c>
      <c r="B13" s="161"/>
      <c r="C13" s="161"/>
      <c r="D13" s="161"/>
      <c r="E13" s="161"/>
      <c r="F13" s="161"/>
      <c r="G13" s="161"/>
    </row>
    <row r="14" spans="1:7" ht="18">
      <c r="A14" s="161" t="s">
        <v>105</v>
      </c>
      <c r="B14" s="161"/>
      <c r="C14" s="161"/>
      <c r="D14" s="161"/>
      <c r="E14" s="161"/>
      <c r="F14" s="161"/>
      <c r="G14" s="161"/>
    </row>
    <row r="15" spans="1:7" ht="18">
      <c r="A15" s="104"/>
      <c r="B15" s="104"/>
      <c r="C15" s="104"/>
      <c r="D15" s="104"/>
      <c r="E15" s="104"/>
      <c r="F15" s="104"/>
      <c r="G15" s="104"/>
    </row>
    <row r="16" spans="1:7" ht="18">
      <c r="A16" s="103"/>
      <c r="B16" s="103"/>
      <c r="C16" s="103"/>
      <c r="D16" s="103"/>
      <c r="E16" s="103"/>
      <c r="F16" s="103"/>
      <c r="G16" s="103"/>
    </row>
    <row r="17" spans="1:7" ht="18">
      <c r="A17" s="162" t="s">
        <v>98</v>
      </c>
      <c r="B17" s="162"/>
      <c r="C17" s="162"/>
      <c r="D17" s="162"/>
      <c r="E17" s="162"/>
      <c r="F17" s="162"/>
      <c r="G17" s="162"/>
    </row>
    <row r="18" spans="1:7" ht="18">
      <c r="A18" s="103"/>
      <c r="B18" s="103"/>
      <c r="C18" s="103"/>
      <c r="D18" s="103"/>
      <c r="E18" s="103"/>
      <c r="F18" s="103"/>
      <c r="G18" s="103"/>
    </row>
  </sheetData>
  <mergeCells count="6">
    <mergeCell ref="A6:G6"/>
    <mergeCell ref="B8:G8"/>
    <mergeCell ref="D11:F11"/>
    <mergeCell ref="A13:G13"/>
    <mergeCell ref="A17:G17"/>
    <mergeCell ref="A14:G1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 ORÇAMENTÁRIA</vt:lpstr>
      <vt:lpstr>CRONOGRAMA</vt:lpstr>
      <vt:lpstr>ADM LOCAL </vt:lpstr>
      <vt:lpstr>CRONOGRAMA!Area_de_impressao</vt:lpstr>
      <vt:lpstr>'PLANILHA ORÇAMENTÁRIA'!Area_de_impressao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lastPrinted>2022-07-12T13:56:35Z</cp:lastPrinted>
  <dcterms:created xsi:type="dcterms:W3CDTF">2022-06-15T13:28:28Z</dcterms:created>
  <dcterms:modified xsi:type="dcterms:W3CDTF">2022-07-12T13:58:51Z</dcterms:modified>
</cp:coreProperties>
</file>