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 activeTab="2"/>
  </bookViews>
  <sheets>
    <sheet name="META 1" sheetId="1" r:id="rId1"/>
    <sheet name="PLANILHA ORÇAMENTÁRIA - META 2" sheetId="2" r:id="rId2"/>
    <sheet name="COMPOSIÇÕES" sheetId="3" r:id="rId3"/>
    <sheet name="Cronograma de execução" sheetId="4" r:id="rId4"/>
  </sheets>
  <externalReferences>
    <externalReference r:id="rId5"/>
  </externalReferences>
  <definedNames>
    <definedName name="__xlnm_Print_Area" localSheetId="1">'PLANILHA ORÇAMENTÁRIA - META 2'!$A$12:$I$17</definedName>
    <definedName name="__xlnm_Print_Area_0" localSheetId="1">'PLANILHA ORÇAMENTÁRIA - META 2'!$A$12:$I$17</definedName>
    <definedName name="__xlnm_Print_Area_0_0" localSheetId="1">'PLANILHA ORÇAMENTÁRIA - META 2'!$A$12:$I$17</definedName>
    <definedName name="__xlnm_Print_Area_0_0_0" localSheetId="1">'PLANILHA ORÇAMENTÁRIA - META 2'!$A$12:$I$17</definedName>
    <definedName name="__xlnm_Print_Area_0_0_0_0" localSheetId="1">'PLANILHA ORÇAMENTÁRIA - META 2'!$A$12:$I$17</definedName>
    <definedName name="__xlnm_Print_Area_0_0_0_0_0" localSheetId="1">'PLANILHA ORÇAMENTÁRIA - META 2'!$A$12:$I$17</definedName>
    <definedName name="__xlnm_Print_Area_0_0_0_0_0_0" localSheetId="1">'PLANILHA ORÇAMENTÁRIA - META 2'!$A$12:$I$17</definedName>
    <definedName name="__xlnm_Print_Area_0_0_0_0_0_0_0" localSheetId="1">'PLANILHA ORÇAMENTÁRIA - META 2'!$A$12:$I$17</definedName>
    <definedName name="__xlnm_Print_Area_0_0_0_0_0_0_0_0" localSheetId="1">'PLANILHA ORÇAMENTÁRIA - META 2'!$A$12:$I$17</definedName>
    <definedName name="__xlnm_Print_Area_0_0_0_0_0_0_0_0_0" localSheetId="1">'PLANILHA ORÇAMENTÁRIA - META 2'!$A$12:$I$17</definedName>
    <definedName name="__xlnm_Print_Area_0_0_0_0_0_0_0_0_0_0" localSheetId="1">'PLANILHA ORÇAMENTÁRIA - META 2'!$A$12:$I$17</definedName>
    <definedName name="__xlnm_Print_Area_0_0_0_0_0_0_0_0_0_0_0" localSheetId="1">'PLANILHA ORÇAMENTÁRIA - META 2'!$A$12:$I$17</definedName>
    <definedName name="__xlnm_Print_Area_0_0_0_0_0_0_0_0_0_0_0_0" localSheetId="1">'PLANILHA ORÇAMENTÁRIA - META 2'!$A$12:$I$17</definedName>
    <definedName name="__xlnm_Print_Area_0_0_0_0_0_0_0_0_0_0_0_0_0" localSheetId="1">'PLANILHA ORÇAMENTÁRIA - META 2'!$A$12:$I$17</definedName>
    <definedName name="__xlnm_Print_Area_0_0_0_0_0_0_0_0_0_0_0_0_0_0" localSheetId="1">'PLANILHA ORÇAMENTÁRIA - META 2'!$A$12:$I$17</definedName>
    <definedName name="__xlnm_Print_Area_0_0_0_0_0_0_0_0_0_0_0_0_0_0_0" localSheetId="1">'PLANILHA ORÇAMENTÁRIA - META 2'!$A$12:$I$17</definedName>
    <definedName name="__xlnm_Print_Area_0_0_0_0_0_0_0_0_0_0_0_0_0_0_0_0" localSheetId="1">'PLANILHA ORÇAMENTÁRIA - META 2'!$A$12:$I$17</definedName>
    <definedName name="__xlnm_Print_Area_0_0_0_0_0_0_0_0_0_0_0_0_0_0_0_0_0" localSheetId="1">NA()</definedName>
    <definedName name="__xlnm_Print_Area_0_0_0_0_0_0_0_0_0_0_0_0_0_0_0_0_0_0" localSheetId="1">NA()</definedName>
    <definedName name="__xlnm_Print_Area_0_0_0_0_0_0_0_0_0_0_0_0_0_0_0_0_0_0_0" localSheetId="1">NA()</definedName>
    <definedName name="__xlnm_Print_Area_0_0_0_0_0_0_0_0_0_0_0_0_0_0_0_0_0_0_0_0" localSheetId="1">NA()</definedName>
    <definedName name="__xlnm_Print_Area_0_0_0_0_0_0_0_0_0_0_0_0_0_0_0_0_0_0_0_0_0" localSheetId="1">NA()</definedName>
    <definedName name="__xlnm_Print_Area_0_0_0_0_0_0_0_0_0_0_0_0_0_0_0_0_0_0_0_0_0_0" localSheetId="1">NA()</definedName>
    <definedName name="__xlnm_Print_Area_0_0_0_0_0_0_0_0_0_0_0_0_0_0_0_0_0_0_0_0_0_0_0" localSheetId="1">NA()</definedName>
    <definedName name="__xlnm_Print_Area_0_0_0_0_0_0_0_0_0_0_0_0_0_0_0_0_0_0_0_0_0_0_0_0" localSheetId="1">NA()</definedName>
    <definedName name="__xlnm_Print_Area_0_0_0_0_0_0_0_0_0_0_0_0_0_0_0_0_0_0_0_0_0_0_0_0_0" localSheetId="1">NA()</definedName>
    <definedName name="__xlnm_Print_Area_0_0_0_0_0_0_0_0_0_0_0_0_0_0_0_0_0_0_0_0_0_0_0_0_0_0" localSheetId="1">NA()</definedName>
    <definedName name="__xlnm_Print_Titles" localSheetId="1">'PLANILHA ORÇAMENTÁRIA - META 2'!$12:$14</definedName>
    <definedName name="__xlnm_Print_Titles_0" localSheetId="1">'PLANILHA ORÇAMENTÁRIA - META 2'!$12:$14</definedName>
    <definedName name="__xlnm_Print_Titles_0_0" localSheetId="1">'PLANILHA ORÇAMENTÁRIA - META 2'!$A$12:$IM$14</definedName>
    <definedName name="__xlnm_Print_Titles_0_0_0" localSheetId="1">'PLANILHA ORÇAMENTÁRIA - META 2'!$A$12:$IM$14</definedName>
    <definedName name="__xlnm_Print_Titles_0_0_0_0" localSheetId="1">'PLANILHA ORÇAMENTÁRIA - META 2'!$A$12:$IM$14</definedName>
    <definedName name="__xlnm_Print_Titles_0_0_0_0_0" localSheetId="1">'PLANILHA ORÇAMENTÁRIA - META 2'!$A$12:$IM$14</definedName>
    <definedName name="__xlnm_Print_Titles_0_0_0_0_0_0" localSheetId="1">'PLANILHA ORÇAMENTÁRIA - META 2'!$A$12:$IM$14</definedName>
    <definedName name="__xlnm_Print_Titles_0_0_0_0_0_0_0" localSheetId="1">'PLANILHA ORÇAMENTÁRIA - META 2'!$A$12:$IM$14</definedName>
    <definedName name="__xlnm_Print_Titles_0_0_0_0_0_0_0_0" localSheetId="1">'PLANILHA ORÇAMENTÁRIA - META 2'!$A$12:$IM$14</definedName>
    <definedName name="__xlnm_Print_Titles_0_0_0_0_0_0_0_0_0" localSheetId="1">'PLANILHA ORÇAMENTÁRIA - META 2'!$A$12:$IM$14</definedName>
    <definedName name="__xlnm_Print_Titles_0_0_0_0_0_0_0_0_0_0" localSheetId="1">'PLANILHA ORÇAMENTÁRIA - META 2'!$A$12:$IM$14</definedName>
    <definedName name="__xlnm_Print_Titles_0_0_0_0_0_0_0_0_0_0_0" localSheetId="1">'PLANILHA ORÇAMENTÁRIA - META 2'!$A$12:$IM$14</definedName>
    <definedName name="__xlnm_Print_Titles_0_0_0_0_0_0_0_0_0_0_0_0" localSheetId="1">'PLANILHA ORÇAMENTÁRIA - META 2'!$A$12:$IM$14</definedName>
    <definedName name="__xlnm_Print_Titles_0_0_0_0_0_0_0_0_0_0_0_0_0" localSheetId="1">'PLANILHA ORÇAMENTÁRIA - META 2'!$A$12:$IM$14</definedName>
    <definedName name="__xlnm_Print_Titles_0_0_0_0_0_0_0_0_0_0_0_0_0_0" localSheetId="1">'PLANILHA ORÇAMENTÁRIA - META 2'!$A$12:$IM$14</definedName>
    <definedName name="__xlnm_Print_Titles_0_0_0_0_0_0_0_0_0_0_0_0_0_0_0" localSheetId="1">'PLANILHA ORÇAMENTÁRIA - META 2'!$A$12:$IM$14</definedName>
    <definedName name="__xlnm_Print_Titles_0_0_0_0_0_0_0_0_0_0_0_0_0_0_0_0" localSheetId="1">'PLANILHA ORÇAMENTÁRIA - META 2'!$A$12:$IM$14</definedName>
    <definedName name="__xlnm_Print_Titles_0_0_0_0_0_0_0_0_0_0_0_0_0_0_0_0_0" localSheetId="1">NA()</definedName>
    <definedName name="__xlnm_Print_Titles_0_0_0_0_0_0_0_0_0_0_0_0_0_0_0_0_0_0" localSheetId="1">NA()</definedName>
    <definedName name="__xlnm_Print_Titles_0_0_0_0_0_0_0_0_0_0_0_0_0_0_0_0_0_0_0" localSheetId="1">NA()</definedName>
    <definedName name="__xlnm_Print_Titles_0_0_0_0_0_0_0_0_0_0_0_0_0_0_0_0_0_0_0_0" localSheetId="1">NA()</definedName>
    <definedName name="__xlnm_Print_Titles_0_0_0_0_0_0_0_0_0_0_0_0_0_0_0_0_0_0_0_0_0" localSheetId="1">NA()</definedName>
    <definedName name="__xlnm_Print_Titles_0_0_0_0_0_0_0_0_0_0_0_0_0_0_0_0_0_0_0_0_0_0" localSheetId="1">NA()</definedName>
    <definedName name="__xlnm_Print_Titles_0_0_0_0_0_0_0_0_0_0_0_0_0_0_0_0_0_0_0_0_0_0_0" localSheetId="1">NA()</definedName>
    <definedName name="__xlnm_Print_Titles_0_0_0_0_0_0_0_0_0_0_0_0_0_0_0_0_0_0_0_0_0_0_0_0" localSheetId="1">NA()</definedName>
    <definedName name="__xlnm_Print_Titles_0_0_0_0_0_0_0_0_0_0_0_0_0_0_0_0_0_0_0_0_0_0_0_0_0" localSheetId="1">NA()</definedName>
    <definedName name="__xlnm_Print_Titles_0_0_0_0_0_0_0_0_0_0_0_0_0_0_0_0_0_0_0_0_0_0_0_0_0_0" localSheetId="1">NA()</definedName>
    <definedName name="_xlnm.Print_Area" localSheetId="2">COMPOSIÇÕES!$A$1:$M$53</definedName>
    <definedName name="_xlnm.Print_Area" localSheetId="3">'Cronograma de execução'!$A$1:$H$52</definedName>
    <definedName name="_xlnm.Print_Area" localSheetId="1">'PLANILHA ORÇAMENTÁRIA - META 2'!$A$1:$I$43</definedName>
    <definedName name="Excel_BuiltIn_Print_Area_2">"$#REF!.$B$2:$J$214"</definedName>
    <definedName name="Excel_BuiltIn_Print_Area_3">"$#REF!.$B$2:$H$59"</definedName>
    <definedName name="Excel_BuiltIn_Print_Titles_2">"$#REF!.$B$2:$AMJ$8"</definedName>
    <definedName name="Print_Titles_0" localSheetId="1">'PLANILHA ORÇAMENTÁRIA - META 2'!$12:$14</definedName>
    <definedName name="_xlnm.Print_Titles" localSheetId="1">'PLANILHA ORÇAMENTÁRIA - META 2'!$12:$14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4" i="3"/>
  <c r="H34"/>
  <c r="G34"/>
  <c r="B31" i="4"/>
  <c r="B29"/>
  <c r="B27"/>
  <c r="B25"/>
  <c r="B23"/>
  <c r="I37" i="3"/>
  <c r="H37"/>
  <c r="H36"/>
  <c r="I36" s="1"/>
  <c r="I35"/>
  <c r="H35"/>
  <c r="H33"/>
  <c r="I33" s="1"/>
  <c r="I32"/>
  <c r="H32"/>
  <c r="H31"/>
  <c r="I31" s="1"/>
  <c r="I30"/>
  <c r="H30"/>
  <c r="M29"/>
  <c r="H29" s="1"/>
  <c r="H27"/>
  <c r="I27" s="1"/>
  <c r="I26"/>
  <c r="H26"/>
  <c r="H25"/>
  <c r="I25" s="1"/>
  <c r="I24"/>
  <c r="H24"/>
  <c r="M23"/>
  <c r="H23"/>
  <c r="G23" s="1"/>
  <c r="H22"/>
  <c r="I22" s="1"/>
  <c r="I21"/>
  <c r="H21"/>
  <c r="H20"/>
  <c r="I20" s="1"/>
  <c r="I19"/>
  <c r="H19"/>
  <c r="M18"/>
  <c r="H18"/>
  <c r="G18" s="1"/>
  <c r="M17"/>
  <c r="H17"/>
  <c r="G17" s="1"/>
  <c r="G14" s="1"/>
  <c r="H16"/>
  <c r="I16" s="1"/>
  <c r="I15"/>
  <c r="H15"/>
  <c r="G28" i="2"/>
  <c r="H28" s="1"/>
  <c r="I28" s="1"/>
  <c r="I27" s="1"/>
  <c r="C29" i="4" s="1"/>
  <c r="G26" i="2"/>
  <c r="H26" s="1"/>
  <c r="I26" s="1"/>
  <c r="I25" s="1"/>
  <c r="C31" i="4" s="1"/>
  <c r="G24" i="2"/>
  <c r="H24" s="1"/>
  <c r="I24" s="1"/>
  <c r="G20"/>
  <c r="H20" s="1"/>
  <c r="I20" s="1"/>
  <c r="H16"/>
  <c r="H15" s="1"/>
  <c r="I15" s="1"/>
  <c r="G15" i="1"/>
  <c r="H15" s="1"/>
  <c r="C15" i="4" s="1"/>
  <c r="F15" s="1"/>
  <c r="G14" i="1"/>
  <c r="H14" s="1"/>
  <c r="F14"/>
  <c r="H32" i="4" l="1"/>
  <c r="C23"/>
  <c r="H30"/>
  <c r="G18" i="2"/>
  <c r="H18" s="1"/>
  <c r="I18" s="1"/>
  <c r="G22"/>
  <c r="H22" s="1"/>
  <c r="I22" s="1"/>
  <c r="H16" i="1"/>
  <c r="C13" i="4"/>
  <c r="G29" i="3"/>
  <c r="G28" s="1"/>
  <c r="I29"/>
  <c r="H28" s="1"/>
  <c r="I28" s="1"/>
  <c r="I17"/>
  <c r="I18"/>
  <c r="H14" s="1"/>
  <c r="I14" s="1"/>
  <c r="I23"/>
  <c r="I16" i="2"/>
  <c r="G19" l="1"/>
  <c r="H19" s="1"/>
  <c r="I19" s="1"/>
  <c r="I17" s="1"/>
  <c r="G23"/>
  <c r="H23" s="1"/>
  <c r="I23" s="1"/>
  <c r="I21" s="1"/>
  <c r="C27" i="4" s="1"/>
  <c r="D24"/>
  <c r="E24"/>
  <c r="E13"/>
  <c r="D13"/>
  <c r="D35" s="1"/>
  <c r="H35"/>
  <c r="E35" l="1"/>
  <c r="D37"/>
  <c r="E37" s="1"/>
  <c r="C25"/>
  <c r="C34" s="1"/>
  <c r="H30" i="2"/>
  <c r="G28" i="4"/>
  <c r="C32" l="1"/>
  <c r="C30"/>
  <c r="C24"/>
  <c r="C28"/>
  <c r="D36"/>
  <c r="D38" s="1"/>
  <c r="E36"/>
  <c r="H36"/>
  <c r="G26"/>
  <c r="G35" s="1"/>
  <c r="G36" s="1"/>
  <c r="C26"/>
  <c r="F26"/>
  <c r="F35" s="1"/>
  <c r="F36" l="1"/>
  <c r="F37"/>
  <c r="G37" s="1"/>
  <c r="H37" s="1"/>
  <c r="E38"/>
  <c r="F38" l="1"/>
  <c r="G38" s="1"/>
  <c r="H38" s="1"/>
</calcChain>
</file>

<file path=xl/sharedStrings.xml><?xml version="1.0" encoding="utf-8"?>
<sst xmlns="http://schemas.openxmlformats.org/spreadsheetml/2006/main" count="235" uniqueCount="125">
  <si>
    <t>META 1</t>
  </si>
  <si>
    <t>OBRA: INSTALAÇÃO DE ILUMINAÇÃO PÚBLICA TIPO LED</t>
  </si>
  <si>
    <t>LOCAL: RUAS DOS BAIRROS CHÁCARAS REUNIDAS E JARDIM CANANÉIA, PILAR DO SUL-SP</t>
  </si>
  <si>
    <t>ITEM</t>
  </si>
  <si>
    <t>FONTE/CÓDIGO</t>
  </si>
  <si>
    <t>DESCRIÇÃO</t>
  </si>
  <si>
    <t>UNID</t>
  </si>
  <si>
    <t>QTD</t>
  </si>
  <si>
    <t>VALOR UNITÁRIO</t>
  </si>
  <si>
    <t>VALOR UNITÁRIO C/ BDI 25,00%</t>
  </si>
  <si>
    <t>VALOR TOTAL</t>
  </si>
  <si>
    <t>MERCADO</t>
  </si>
  <si>
    <t>APROVAÇÃO JUNTO À CONCESSIONÁRIA – elaboração do projeto técnico</t>
  </si>
  <si>
    <t>UND</t>
  </si>
  <si>
    <r>
      <rPr>
        <b/>
        <sz val="13"/>
        <rFont val="Arial"/>
        <family val="2"/>
        <charset val="1"/>
      </rPr>
      <t xml:space="preserve">SINAPI </t>
    </r>
    <r>
      <rPr>
        <b/>
        <sz val="13"/>
        <color rgb="FF000000"/>
        <rFont val="Arial"/>
        <family val="2"/>
        <charset val="1"/>
      </rPr>
      <t>09/2022   102102</t>
    </r>
  </si>
  <si>
    <t>TRANSFORMADOR DE DISTRIBUIÇÃO 30 KVA</t>
  </si>
  <si>
    <t>TOTAL COM BDI = 25,00%</t>
  </si>
  <si>
    <t>FONTE:  PREÇOS DE MERCADO – SETEMBRO/2022 (MÉDIA DE 3 EMPRESAS) / SINAPI 01/2022</t>
  </si>
  <si>
    <t>PILAR DO SUL-SP, 10 DE MARÇO DE 2022.</t>
  </si>
  <si>
    <t>Z</t>
  </si>
  <si>
    <t>META 2</t>
  </si>
  <si>
    <t xml:space="preserve">OBRA: INFRAESTRUTURA URBANA – ILUMINAÇÃO PÚBLICA </t>
  </si>
  <si>
    <t>FONTE</t>
  </si>
  <si>
    <t>UNID.</t>
  </si>
  <si>
    <t>QTD.</t>
  </si>
  <si>
    <t>VALOR UNITÁRIO C/ BDI 25%</t>
  </si>
  <si>
    <t>SERVIÇO</t>
  </si>
  <si>
    <t>SERVIÇOS PRELIMINARES</t>
  </si>
  <si>
    <t>UND.</t>
  </si>
  <si>
    <t>1.1</t>
  </si>
  <si>
    <t>CDHU</t>
  </si>
  <si>
    <t xml:space="preserve"> 02.08.050</t>
  </si>
  <si>
    <t>PLACA EM LONA COM IMPRESSÃO DIGITAL E ESTRUTURA EM MADEIRA</t>
  </si>
  <si>
    <t>M²</t>
  </si>
  <si>
    <t>INSTALAÇÃO DE LUMINÁRIA – RUA JOSÉ GENTINA - BAIRRO JD. CANANÉIA</t>
  </si>
  <si>
    <t>2.1</t>
  </si>
  <si>
    <t>COMPOSIÇÃO DO SERVIÇO</t>
  </si>
  <si>
    <t>comp. 1</t>
  </si>
  <si>
    <t>EXTENSÃO DE REDE SECUNDÁRIA – ACESSÓRIOS DE FIXAÇÃO - INSTALAÇÃO DE ACORDO COM AS NORMAS DA CONCESSIONARIA LOCAL (ELEKTRO)</t>
  </si>
  <si>
    <t>2.2</t>
  </si>
  <si>
    <t>comp. 2</t>
  </si>
  <si>
    <t>EXTENSÃO DE REDE SECUNDÁRIA – CABEAMENTO -  INSTALADO EM ACORDO COM A CONCESSIONARIA LOCAL (ELEKTRO)</t>
  </si>
  <si>
    <t>M</t>
  </si>
  <si>
    <t>2.3</t>
  </si>
  <si>
    <t>comp. 3</t>
  </si>
  <si>
    <t>LUMINÁRIA INTEGRADA DE LED – POTÊNCIA 120 W – INSTALADO EM BRAÇO MÉDIO DE ACORDO COM AS NORMAS DA CONCESSIONARIA LOCAL (ELEKTRO) C/ RELÉ</t>
  </si>
  <si>
    <t>INSTALAÇÃO DE LUMINÁRIA - RUA TEREZA KOVACS DA SILVA - BAIRRO JD. CANANÉIA</t>
  </si>
  <si>
    <t>3.1</t>
  </si>
  <si>
    <t>3.2</t>
  </si>
  <si>
    <t>3.3</t>
  </si>
  <si>
    <t>INSTALAÇÃO  DE LUMINÁRIA - AVENIDA ANTONIO BATISTA DE PROENÇA - BAIRRO: CHÁCARAS REUNIDAS</t>
  </si>
  <si>
    <t>4.1</t>
  </si>
  <si>
    <t>INSTALAÇÃO DE LUMINÁRIA - RUA MARINHA EMÍLIA DE CARVALHO -  BAIRRO: CHÁCARAS REUNIDAS</t>
  </si>
  <si>
    <t>5.1</t>
  </si>
  <si>
    <t>FONTE: CDHU 185 - DESONERADO / SINAPI DES. 01/2022 / PREÇOS DE MERCADO (PREÇO MÉDIO) – CONSULTA DEZ. 2021</t>
  </si>
  <si>
    <t>TOTAL C/ BDI = 25%</t>
  </si>
  <si>
    <t>PILAR DO SUL-SP,10 DE MARÇO DE 2022.</t>
  </si>
  <si>
    <t>PREÇOS DE MERCADO (COM BDI 25%)</t>
  </si>
  <si>
    <t>LOCAL: RUAS DOS BAIRROS CHÁCARAS REUNIDAS E JARDIM CANANÉIA - PILAR DO SUL-SP</t>
  </si>
  <si>
    <t>CÓDIGO</t>
  </si>
  <si>
    <t>PREÇO 1(RM EMPREEENDIMENTOS EIRELI) VALOR UNITÁRIO</t>
  </si>
  <si>
    <t>PREÇO 2 (ELÉTRICA BIASI) VALOR UNITÁRIO</t>
  </si>
  <si>
    <t>PREÇO 3 (ADILSON DA SILVA PORTO) VALOR UNITÁRIO</t>
  </si>
  <si>
    <t>PREÇO MÉDIO</t>
  </si>
  <si>
    <t>COMP.1</t>
  </si>
  <si>
    <t>CDHU - P.19.000.043502</t>
  </si>
  <si>
    <t>ARMAÇÃO SECUNDÁRIA DE 1 ESTRIBO</t>
  </si>
  <si>
    <t>CDHU - P.19.000.091389</t>
  </si>
  <si>
    <t>ISOLADOR ROLDANA EM PORCELANA DE 72 X 72 mm</t>
  </si>
  <si>
    <t>PARAFUSO CABEÇA QUADRADA M16x200mm</t>
  </si>
  <si>
    <t>CINTA DE AÇO PARA POSTE CIRCULAR – 250mm COM ELEMENTOS DE FIXAÇÃO.</t>
  </si>
  <si>
    <t>CDHU - P.15.000.049560</t>
  </si>
  <si>
    <t>LAÇO PRÉ-FORMADO DE TOPO PARA CABO CA 4 AWG</t>
  </si>
  <si>
    <t>CDHU - E.03.000.049539</t>
  </si>
  <si>
    <t>ARRUELA QUADRADA 50 x 3 x 18 mm</t>
  </si>
  <si>
    <t>SINAPI INSUMOS - 11272</t>
  </si>
  <si>
    <t>ALÇA PREFORMADA DE DISTRIBUIÇÃO</t>
  </si>
  <si>
    <t>CDHU - P.19.000.042380</t>
  </si>
  <si>
    <t>ABRAÇADEIRA PARA CABO MODELO MB-4 DA 3M SCOTCH PARA FIXAÇÃO DE CABO ELÉTRICO DE POTÊNCIA, ISOLADO DE TENSÃO ATÉ 35 KV</t>
  </si>
  <si>
    <t>CONECTOR TIPO PERFURAÇÃO (IP)</t>
  </si>
  <si>
    <t>CDHU - S.04.000.081349</t>
  </si>
  <si>
    <t>CAMINHÃO MUNCK 3 TONELADAS</t>
  </si>
  <si>
    <t>H</t>
  </si>
  <si>
    <t>SINAPI INSUMOS - 4096</t>
  </si>
  <si>
    <t>MOTORISTA OPERADOR</t>
  </si>
  <si>
    <t>CDHU - B.01.000.010115</t>
  </si>
  <si>
    <t>CDHU - B.01.000.010116</t>
  </si>
  <si>
    <t>COMP.2</t>
  </si>
  <si>
    <t>ELETRICISTA</t>
  </si>
  <si>
    <t>AJUDANTE ELETRICISTA</t>
  </si>
  <si>
    <t>COMP.3</t>
  </si>
  <si>
    <t>CDHU - 41.11.703</t>
  </si>
  <si>
    <t>LUMINÁRIA LED RETANGULAR PARA POSTE DE 14.160 ATÉ 17.475 LM, EFICIÊNCIA MÍNIMA 118 LM/W- INSTALADO EM BRAÇO MÉDIO DE ACORDO COM AS NORMAS DA CONCESSIONARIA LOCAL (ELEKTRO)</t>
  </si>
  <si>
    <t>SINAPI - 101632</t>
  </si>
  <si>
    <t>RELÉ FOTOELÉTRICO PARA COMANDO DE ILUMINAÇÃO EXTERNA 1000 W - FORNECIMENTO E INSTALAÇÃO.</t>
  </si>
  <si>
    <t>SINAPI - 101636</t>
  </si>
  <si>
    <t>BRAÇO PARA ILUMINAÇÃO PÚBLICA, EM TUBO DE AÇO GALVANIZADO, COMPRIMENTO DE 1,50 M, PARA FIXAÇÃO EM POSTE DE CONCRETO - FORNECIMENTO E INSTALAÇÃO</t>
  </si>
  <si>
    <t>FONTE: CDHU 185 - DESONERADO / SINAPI DES. 01/2022 / PREÇOS DE MERCADO (MÉDIA DE 3 EMPRESAS) – CONSULTA DEZ. 21</t>
  </si>
  <si>
    <t>PILAR DO SUL-SP 08 DE MARÇO DE 2022.</t>
  </si>
  <si>
    <t>CRONOGRAMA FÍSICO-FINANCEIRO</t>
  </si>
  <si>
    <t>PRAZO DA OBRA</t>
  </si>
  <si>
    <t>5 meses</t>
  </si>
  <si>
    <t>DESCRIMINAÇÃO</t>
  </si>
  <si>
    <t>ETAPA</t>
  </si>
  <si>
    <t>1 MÊS</t>
  </si>
  <si>
    <t>2 MÊS</t>
  </si>
  <si>
    <t>3 MÊS</t>
  </si>
  <si>
    <t>4 MÊS</t>
  </si>
  <si>
    <t>5 MÊS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</si>
  <si>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</si>
  <si>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</si>
  <si>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</si>
  <si>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</si>
  <si>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</si>
  <si>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</si>
  <si>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</si>
  <si>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</si>
  <si>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Pilar do Sul, 10 de Março de 2022</t>
  </si>
  <si>
    <t>5 MESES</t>
  </si>
  <si>
    <t>APROVAÇÃO JUNTO À CONCESSIONÁRIA – ELABORAÇÃO DE PROJETO TÉCNICO</t>
  </si>
  <si>
    <t>Instalação de Iluminação Pública tipo LED – Ruas dos bairros Chácara Reunidas e Cardim Cananéia – Pilar do Sul-SP</t>
  </si>
  <si>
    <t xml:space="preserve">LUMINÁRIA INTEGRADA DE LED – POTÊNCIA 120 W – INSTALADO EM BRAÇO MÉDIO DE ACORDO COM AS NORMAS DA CONCESSIONARIA LOCAL (ELEKTRO) C/ RELÉ </t>
  </si>
  <si>
    <t>EXTENSÃO DE REDE SECUNDÁRIA – CABEAMENTO - INSTALAÇÃO DE ACORDO COM AS NORMAS DA CONCESSIONARIA LOCAL (ELEKTRO)</t>
  </si>
  <si>
    <t>CABO DE ALUMINIO 3 X 50MM² + 1 X 50MM² - FASES CA, ISOLAÇÃO XPLE COLORIDA E NEUTRO ISOLADO EM CA</t>
  </si>
  <si>
    <t>INSTALAÇÃO COMPLETA DE LUMINÁRIA LED</t>
  </si>
</sst>
</file>

<file path=xl/styles.xml><?xml version="1.0" encoding="utf-8"?>
<styleSheet xmlns="http://schemas.openxmlformats.org/spreadsheetml/2006/main">
  <numFmts count="2">
    <numFmt numFmtId="164" formatCode="&quot;R$ &quot;#,##0.00"/>
    <numFmt numFmtId="165" formatCode="0.0"/>
  </numFmts>
  <fonts count="23"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sz val="13"/>
      <name val="Arial"/>
      <family val="2"/>
      <charset val="1"/>
    </font>
    <font>
      <b/>
      <sz val="13"/>
      <name val="Arial"/>
      <family val="2"/>
      <charset val="1"/>
    </font>
    <font>
      <b/>
      <sz val="13"/>
      <color rgb="FF000000"/>
      <name val="Arial"/>
      <family val="2"/>
    </font>
    <font>
      <b/>
      <sz val="13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11"/>
      <name val="Arial"/>
      <family val="2"/>
      <charset val="1"/>
    </font>
    <font>
      <b/>
      <sz val="9"/>
      <name val="Arial"/>
      <family val="2"/>
      <charset val="1"/>
    </font>
    <font>
      <b/>
      <sz val="11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Arial Narrow"/>
      <family val="2"/>
      <charset val="1"/>
    </font>
    <font>
      <sz val="12"/>
      <name val="Arial Narrow"/>
      <family val="2"/>
      <charset val="1"/>
    </font>
    <font>
      <sz val="11"/>
      <name val="Arial Narrow"/>
      <family val="2"/>
      <charset val="1"/>
    </font>
    <font>
      <sz val="10"/>
      <name val="Arial"/>
      <family val="2"/>
      <charset val="1"/>
    </font>
    <font>
      <sz val="13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  <fill>
      <patternFill patternType="solid">
        <fgColor rgb="FFB2B2B2"/>
        <bgColor rgb="FFBFBFBF"/>
      </patternFill>
    </fill>
    <fill>
      <patternFill patternType="solid">
        <fgColor rgb="FFDDDDDD"/>
        <bgColor rgb="FFD9D9D9"/>
      </patternFill>
    </fill>
    <fill>
      <patternFill patternType="solid">
        <fgColor rgb="FFBFBFBF"/>
        <bgColor rgb="FFCCCCCC"/>
      </patternFill>
    </fill>
    <fill>
      <patternFill patternType="solid">
        <fgColor rgb="FFEEECE1"/>
        <bgColor rgb="FFDDDDDD"/>
      </patternFill>
    </fill>
    <fill>
      <patternFill patternType="solid">
        <fgColor rgb="FFD9D9D9"/>
        <bgColor rgb="FFDDDDDD"/>
      </patternFill>
    </fill>
    <fill>
      <patternFill patternType="solid">
        <fgColor rgb="FFC3D69B"/>
        <bgColor rgb="FFCCCCCC"/>
      </patternFill>
    </fill>
    <fill>
      <patternFill patternType="solid">
        <fgColor rgb="FFCCCCCC"/>
        <bgColor rgb="FFBFBFBF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9" fontId="19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</cellStyleXfs>
  <cellXfs count="137">
    <xf numFmtId="0" fontId="0" fillId="0" borderId="0" xfId="0"/>
    <xf numFmtId="0" fontId="5" fillId="2" borderId="0" xfId="0" applyFont="1" applyFill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0" fillId="2" borderId="0" xfId="0" applyFill="1"/>
    <xf numFmtId="0" fontId="5" fillId="0" borderId="0" xfId="0" applyFont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2" borderId="0" xfId="0" applyFont="1" applyFill="1"/>
    <xf numFmtId="164" fontId="6" fillId="0" borderId="5" xfId="0" applyNumberFormat="1" applyFont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12" fillId="2" borderId="0" xfId="0" applyFont="1" applyFill="1"/>
    <xf numFmtId="164" fontId="14" fillId="5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/>
    </xf>
    <xf numFmtId="164" fontId="14" fillId="0" borderId="0" xfId="0" applyNumberFormat="1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left" vertical="center" wrapText="1"/>
    </xf>
    <xf numFmtId="164" fontId="12" fillId="7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left" vertical="center" wrapText="1"/>
    </xf>
    <xf numFmtId="164" fontId="12" fillId="9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164" fontId="12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/>
    <xf numFmtId="0" fontId="0" fillId="2" borderId="0" xfId="0" applyFill="1" applyBorder="1"/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165" fontId="18" fillId="0" borderId="0" xfId="0" applyNumberFormat="1" applyFont="1" applyBorder="1" applyAlignment="1">
      <alignment horizontal="center" vertical="center"/>
    </xf>
    <xf numFmtId="0" fontId="20" fillId="0" borderId="0" xfId="0" applyFont="1"/>
    <xf numFmtId="0" fontId="8" fillId="0" borderId="0" xfId="0" applyFont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left" vertical="center" wrapText="1"/>
    </xf>
    <xf numFmtId="164" fontId="6" fillId="0" borderId="6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164" fontId="14" fillId="5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/>
    <xf numFmtId="4" fontId="21" fillId="0" borderId="1" xfId="0" applyNumberFormat="1" applyFont="1" applyFill="1" applyBorder="1" applyAlignment="1">
      <alignment horizontal="center" vertical="center"/>
    </xf>
    <xf numFmtId="10" fontId="22" fillId="0" borderId="1" xfId="1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/>
    <xf numFmtId="4" fontId="22" fillId="0" borderId="1" xfId="0" applyNumberFormat="1" applyFont="1" applyFill="1" applyBorder="1" applyAlignment="1">
      <alignment horizontal="center" vertical="center"/>
    </xf>
    <xf numFmtId="10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wrapText="1"/>
    </xf>
    <xf numFmtId="0" fontId="22" fillId="0" borderId="0" xfId="0" applyFont="1" applyFill="1"/>
    <xf numFmtId="0" fontId="21" fillId="0" borderId="1" xfId="0" applyFont="1" applyFill="1" applyBorder="1" applyAlignment="1">
      <alignment wrapText="1"/>
    </xf>
    <xf numFmtId="0" fontId="21" fillId="0" borderId="0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left" vertical="center"/>
    </xf>
    <xf numFmtId="164" fontId="21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center"/>
    </xf>
    <xf numFmtId="0" fontId="22" fillId="0" borderId="11" xfId="3" applyFont="1" applyFill="1" applyBorder="1" applyAlignment="1">
      <alignment horizontal="left" vertical="center" wrapText="1"/>
    </xf>
    <xf numFmtId="0" fontId="22" fillId="0" borderId="12" xfId="3" applyFont="1" applyFill="1" applyBorder="1" applyAlignment="1">
      <alignment horizontal="left" vertical="center" wrapText="1"/>
    </xf>
    <xf numFmtId="0" fontId="22" fillId="0" borderId="13" xfId="3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horizontal="center"/>
    </xf>
    <xf numFmtId="0" fontId="21" fillId="10" borderId="1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/>
    </xf>
    <xf numFmtId="0" fontId="21" fillId="10" borderId="8" xfId="0" applyFont="1" applyFill="1" applyBorder="1" applyAlignment="1">
      <alignment horizontal="left" vertical="center"/>
    </xf>
    <xf numFmtId="0" fontId="21" fillId="10" borderId="9" xfId="0" applyFont="1" applyFill="1" applyBorder="1" applyAlignment="1">
      <alignment horizontal="left" vertical="center"/>
    </xf>
    <xf numFmtId="0" fontId="21" fillId="10" borderId="10" xfId="0" applyFont="1" applyFill="1" applyBorder="1" applyAlignment="1">
      <alignment horizontal="left" vertical="center"/>
    </xf>
  </cellXfs>
  <cellStyles count="6">
    <cellStyle name="Normal" xfId="0" builtinId="0"/>
    <cellStyle name="Normal 2 2" xfId="2"/>
    <cellStyle name="Normal 27" xfId="3"/>
    <cellStyle name="Normal 3" xfId="4"/>
    <cellStyle name="Normal 3 2" xfId="5"/>
    <cellStyle name="Po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C3D69B"/>
      <rgbColor rgb="FFFF99CC"/>
      <rgbColor rgb="FFCC99FF"/>
      <rgbColor rgb="FFD9D9D9"/>
      <rgbColor rgb="FF3366FF"/>
      <rgbColor rgb="FF33CCCC"/>
      <rgbColor rgb="FF92D05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165960</xdr:colOff>
      <xdr:row>1</xdr:row>
      <xdr:rowOff>25200</xdr:rowOff>
    </xdr:from>
    <xdr:to>
      <xdr:col>7</xdr:col>
      <xdr:colOff>257400</xdr:colOff>
      <xdr:row>4</xdr:row>
      <xdr:rowOff>9360</xdr:rowOff>
    </xdr:to>
    <xdr:pic>
      <xdr:nvPicPr>
        <xdr:cNvPr id="2" name="Imagem 1_0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65960" y="234720"/>
          <a:ext cx="8769240" cy="6127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6120</xdr:colOff>
      <xdr:row>25</xdr:row>
      <xdr:rowOff>160920</xdr:rowOff>
    </xdr:from>
    <xdr:to>
      <xdr:col>2</xdr:col>
      <xdr:colOff>1650960</xdr:colOff>
      <xdr:row>29</xdr:row>
      <xdr:rowOff>55080</xdr:rowOff>
    </xdr:to>
    <xdr:sp macro="" textlink="">
      <xdr:nvSpPr>
        <xdr:cNvPr id="3" name="CustomShape 1"/>
        <xdr:cNvSpPr/>
      </xdr:nvSpPr>
      <xdr:spPr>
        <a:xfrm>
          <a:off x="6120" y="6582600"/>
          <a:ext cx="3368160" cy="71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EDUARDO OLIVEIRA DOS SANTOS JUNIOR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2</xdr:col>
      <xdr:colOff>1658160</xdr:colOff>
      <xdr:row>25</xdr:row>
      <xdr:rowOff>153360</xdr:rowOff>
    </xdr:from>
    <xdr:to>
      <xdr:col>5</xdr:col>
      <xdr:colOff>606960</xdr:colOff>
      <xdr:row>29</xdr:row>
      <xdr:rowOff>31320</xdr:rowOff>
    </xdr:to>
    <xdr:sp macro="" textlink="">
      <xdr:nvSpPr>
        <xdr:cNvPr id="4" name="CustomShape 1"/>
        <xdr:cNvSpPr/>
      </xdr:nvSpPr>
      <xdr:spPr>
        <a:xfrm>
          <a:off x="3381480" y="6575040"/>
          <a:ext cx="3292200" cy="698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5</xdr:col>
      <xdr:colOff>707400</xdr:colOff>
      <xdr:row>25</xdr:row>
      <xdr:rowOff>143280</xdr:rowOff>
    </xdr:from>
    <xdr:to>
      <xdr:col>8</xdr:col>
      <xdr:colOff>108360</xdr:colOff>
      <xdr:row>29</xdr:row>
      <xdr:rowOff>21240</xdr:rowOff>
    </xdr:to>
    <xdr:sp macro="" textlink="">
      <xdr:nvSpPr>
        <xdr:cNvPr id="5" name="CustomShape 1"/>
        <xdr:cNvSpPr/>
      </xdr:nvSpPr>
      <xdr:spPr>
        <a:xfrm>
          <a:off x="6774120" y="6564960"/>
          <a:ext cx="3292200" cy="698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9</xdr:col>
      <xdr:colOff>32040</xdr:colOff>
      <xdr:row>33</xdr:row>
      <xdr:rowOff>1440</xdr:rowOff>
    </xdr:from>
    <xdr:to>
      <xdr:col>14</xdr:col>
      <xdr:colOff>339480</xdr:colOff>
      <xdr:row>37</xdr:row>
      <xdr:rowOff>25200</xdr:rowOff>
    </xdr:to>
    <xdr:sp macro="" textlink="">
      <xdr:nvSpPr>
        <xdr:cNvPr id="6" name="CustomShape 1"/>
        <xdr:cNvSpPr/>
      </xdr:nvSpPr>
      <xdr:spPr>
        <a:xfrm>
          <a:off x="10602000" y="8064000"/>
          <a:ext cx="3368160" cy="71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EDUARDO OLIVEIRA DOS SANTOS JUNIOR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1177920</xdr:colOff>
      <xdr:row>1</xdr:row>
      <xdr:rowOff>59040</xdr:rowOff>
    </xdr:from>
    <xdr:to>
      <xdr:col>7</xdr:col>
      <xdr:colOff>309240</xdr:colOff>
      <xdr:row>6</xdr:row>
      <xdr:rowOff>311760</xdr:rowOff>
    </xdr:to>
    <xdr:pic>
      <xdr:nvPicPr>
        <xdr:cNvPr id="5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92440" y="230400"/>
          <a:ext cx="13363560" cy="11862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235800</xdr:colOff>
      <xdr:row>35</xdr:row>
      <xdr:rowOff>173520</xdr:rowOff>
    </xdr:from>
    <xdr:to>
      <xdr:col>3</xdr:col>
      <xdr:colOff>1446840</xdr:colOff>
      <xdr:row>39</xdr:row>
      <xdr:rowOff>54360</xdr:rowOff>
    </xdr:to>
    <xdr:sp macro="" textlink="">
      <xdr:nvSpPr>
        <xdr:cNvPr id="6" name="CustomShape 1"/>
        <xdr:cNvSpPr/>
      </xdr:nvSpPr>
      <xdr:spPr>
        <a:xfrm>
          <a:off x="2483640" y="11889000"/>
          <a:ext cx="3368160" cy="71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EDUARDO OLIVEIRA DOS SANTOS JUNIOR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2634840</xdr:colOff>
      <xdr:row>35</xdr:row>
      <xdr:rowOff>171720</xdr:rowOff>
    </xdr:from>
    <xdr:to>
      <xdr:col>3</xdr:col>
      <xdr:colOff>5927040</xdr:colOff>
      <xdr:row>39</xdr:row>
      <xdr:rowOff>37800</xdr:rowOff>
    </xdr:to>
    <xdr:sp macro="" textlink="">
      <xdr:nvSpPr>
        <xdr:cNvPr id="7" name="CustomShape 1"/>
        <xdr:cNvSpPr/>
      </xdr:nvSpPr>
      <xdr:spPr>
        <a:xfrm>
          <a:off x="7039800" y="11887200"/>
          <a:ext cx="3292200" cy="699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4</xdr:col>
      <xdr:colOff>241920</xdr:colOff>
      <xdr:row>35</xdr:row>
      <xdr:rowOff>179640</xdr:rowOff>
    </xdr:from>
    <xdr:to>
      <xdr:col>7</xdr:col>
      <xdr:colOff>621360</xdr:colOff>
      <xdr:row>39</xdr:row>
      <xdr:rowOff>45720</xdr:rowOff>
    </xdr:to>
    <xdr:sp macro="" textlink="">
      <xdr:nvSpPr>
        <xdr:cNvPr id="8" name="CustomShape 1"/>
        <xdr:cNvSpPr/>
      </xdr:nvSpPr>
      <xdr:spPr>
        <a:xfrm>
          <a:off x="12175920" y="11895120"/>
          <a:ext cx="3292200" cy="699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423000</xdr:colOff>
      <xdr:row>0</xdr:row>
      <xdr:rowOff>138960</xdr:rowOff>
    </xdr:from>
    <xdr:to>
      <xdr:col>10</xdr:col>
      <xdr:colOff>15480</xdr:colOff>
      <xdr:row>6</xdr:row>
      <xdr:rowOff>46800</xdr:rowOff>
    </xdr:to>
    <xdr:pic>
      <xdr:nvPicPr>
        <xdr:cNvPr id="9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063960" y="138960"/>
          <a:ext cx="13623840" cy="10029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1073160</xdr:colOff>
      <xdr:row>47</xdr:row>
      <xdr:rowOff>16920</xdr:rowOff>
    </xdr:from>
    <xdr:to>
      <xdr:col>3</xdr:col>
      <xdr:colOff>439560</xdr:colOff>
      <xdr:row>51</xdr:row>
      <xdr:rowOff>26640</xdr:rowOff>
    </xdr:to>
    <xdr:sp macro="" textlink="">
      <xdr:nvSpPr>
        <xdr:cNvPr id="10" name="CustomShape 1"/>
        <xdr:cNvSpPr/>
      </xdr:nvSpPr>
      <xdr:spPr>
        <a:xfrm>
          <a:off x="1596960" y="12987360"/>
          <a:ext cx="3368160" cy="71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EDUARDO OLIVEIRA DOS SANTOS JUNIOR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1384560</xdr:colOff>
      <xdr:row>47</xdr:row>
      <xdr:rowOff>15840</xdr:rowOff>
    </xdr:from>
    <xdr:to>
      <xdr:col>3</xdr:col>
      <xdr:colOff>4676760</xdr:colOff>
      <xdr:row>51</xdr:row>
      <xdr:rowOff>10800</xdr:rowOff>
    </xdr:to>
    <xdr:sp macro="" textlink="">
      <xdr:nvSpPr>
        <xdr:cNvPr id="11" name="CustomShape 1"/>
        <xdr:cNvSpPr/>
      </xdr:nvSpPr>
      <xdr:spPr>
        <a:xfrm>
          <a:off x="5910120" y="12986280"/>
          <a:ext cx="3292200" cy="699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4</xdr:col>
      <xdr:colOff>300240</xdr:colOff>
      <xdr:row>47</xdr:row>
      <xdr:rowOff>35280</xdr:rowOff>
    </xdr:from>
    <xdr:to>
      <xdr:col>8</xdr:col>
      <xdr:colOff>63720</xdr:colOff>
      <xdr:row>51</xdr:row>
      <xdr:rowOff>30240</xdr:rowOff>
    </xdr:to>
    <xdr:sp macro="" textlink="">
      <xdr:nvSpPr>
        <xdr:cNvPr id="12" name="CustomShape 1"/>
        <xdr:cNvSpPr/>
      </xdr:nvSpPr>
      <xdr:spPr>
        <a:xfrm>
          <a:off x="10379520" y="13005720"/>
          <a:ext cx="3292200" cy="699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5217514</xdr:colOff>
      <xdr:row>43</xdr:row>
      <xdr:rowOff>133790</xdr:rowOff>
    </xdr:from>
    <xdr:to>
      <xdr:col>5</xdr:col>
      <xdr:colOff>422033</xdr:colOff>
      <xdr:row>47</xdr:row>
      <xdr:rowOff>5806</xdr:rowOff>
    </xdr:to>
    <xdr:sp macro="" textlink="">
      <xdr:nvSpPr>
        <xdr:cNvPr id="13" name="CustomShape 1"/>
        <xdr:cNvSpPr/>
      </xdr:nvSpPr>
      <xdr:spPr>
        <a:xfrm>
          <a:off x="5800920" y="9754040"/>
          <a:ext cx="4015144" cy="717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JEFERSON ROBERTO FERREIRA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2013319</xdr:colOff>
      <xdr:row>43</xdr:row>
      <xdr:rowOff>118616</xdr:rowOff>
    </xdr:from>
    <xdr:to>
      <xdr:col>1</xdr:col>
      <xdr:colOff>5348925</xdr:colOff>
      <xdr:row>47</xdr:row>
      <xdr:rowOff>11520</xdr:rowOff>
    </xdr:to>
    <xdr:sp macro="" textlink="">
      <xdr:nvSpPr>
        <xdr:cNvPr id="14" name="CustomShape 1"/>
        <xdr:cNvSpPr/>
      </xdr:nvSpPr>
      <xdr:spPr>
        <a:xfrm>
          <a:off x="2596725" y="9738866"/>
          <a:ext cx="3335606" cy="73824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EDUARDO OLIVEIRA DOS SANTOS JUNIOR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515520</xdr:colOff>
      <xdr:row>0</xdr:row>
      <xdr:rowOff>125640</xdr:rowOff>
    </xdr:from>
    <xdr:to>
      <xdr:col>6</xdr:col>
      <xdr:colOff>315341</xdr:colOff>
      <xdr:row>5</xdr:row>
      <xdr:rowOff>28800</xdr:rowOff>
    </xdr:to>
    <xdr:pic>
      <xdr:nvPicPr>
        <xdr:cNvPr id="15" name="Imagem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130040" y="125640"/>
          <a:ext cx="10284480" cy="7124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386385</xdr:colOff>
      <xdr:row>43</xdr:row>
      <xdr:rowOff>123029</xdr:rowOff>
    </xdr:from>
    <xdr:to>
      <xdr:col>7</xdr:col>
      <xdr:colOff>1188825</xdr:colOff>
      <xdr:row>46</xdr:row>
      <xdr:rowOff>209718</xdr:rowOff>
    </xdr:to>
    <xdr:sp macro="" textlink="">
      <xdr:nvSpPr>
        <xdr:cNvPr id="16" name="CustomShape 1"/>
        <xdr:cNvSpPr/>
      </xdr:nvSpPr>
      <xdr:spPr>
        <a:xfrm>
          <a:off x="9780416" y="9743279"/>
          <a:ext cx="3147972" cy="7177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NEIVITON PEREIRA DA SILVA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TÉCNICO DE EDIFICAÇÕES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%20P&#250;blicas/Ilumina&#231;&#227;o%20P&#250;blica_Av.%20Ivone%20Antunes%20de%20Campos/Processo_2020%20-%20300.000/Licita&#231;&#227;o/Implanta&#231;&#227;o%20de%20IP%20com%20Extens&#227;o%20de%20Rede%20Avenida%20Ivone_LICITA&#199;&#195;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"/>
      <sheetName val="PLANILHA ORÇAMENTÁRIA"/>
      <sheetName val="COMPOSIÇÕES"/>
      <sheetName val="PLANILHA ORÇAMENTÁRIA_APROVAÇÃO"/>
      <sheetName val="PREÇO MERCADO_APROVAÇÃO NA CONC"/>
    </sheetNames>
    <sheetDataSet>
      <sheetData sheetId="0"/>
      <sheetData sheetId="1"/>
      <sheetData sheetId="2"/>
      <sheetData sheetId="3"/>
      <sheetData sheetId="4">
        <row r="12">
          <cell r="G12">
            <v>3640</v>
          </cell>
          <cell r="H12">
            <v>4550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zoomScale="65" zoomScaleNormal="65" workbookViewId="0">
      <selection activeCell="F15" sqref="F15"/>
    </sheetView>
  </sheetViews>
  <sheetFormatPr defaultColWidth="8.7109375" defaultRowHeight="12.75"/>
  <cols>
    <col min="1" max="1" width="6.28515625" customWidth="1"/>
    <col min="2" max="2" width="18.140625" customWidth="1"/>
    <col min="3" max="3" width="49.5703125" customWidth="1"/>
    <col min="4" max="4" width="6.28515625" customWidth="1"/>
    <col min="5" max="5" width="5.7109375" customWidth="1"/>
    <col min="6" max="6" width="21.42578125" customWidth="1"/>
    <col min="7" max="7" width="15.5703125" customWidth="1"/>
    <col min="8" max="8" width="18.140625" customWidth="1"/>
  </cols>
  <sheetData>
    <row r="1" spans="1:8" ht="16.5">
      <c r="A1" s="1"/>
      <c r="B1" s="1"/>
      <c r="C1" s="1"/>
      <c r="D1" s="1"/>
      <c r="E1" s="1"/>
      <c r="F1" s="1"/>
      <c r="G1" s="1"/>
      <c r="H1" s="1"/>
    </row>
    <row r="2" spans="1:8" ht="16.5">
      <c r="A2" s="1"/>
      <c r="B2" s="1"/>
      <c r="C2" s="1"/>
      <c r="D2" s="1"/>
      <c r="E2" s="1"/>
      <c r="F2" s="1"/>
      <c r="G2" s="1"/>
      <c r="H2" s="1"/>
    </row>
    <row r="3" spans="1:8" ht="16.5">
      <c r="A3" s="1"/>
      <c r="B3" s="1"/>
      <c r="C3" s="1"/>
      <c r="D3" s="1"/>
      <c r="E3" s="1"/>
      <c r="F3" s="1"/>
      <c r="G3" s="1"/>
      <c r="H3" s="1"/>
    </row>
    <row r="4" spans="1:8" ht="16.5">
      <c r="A4" s="1"/>
      <c r="B4" s="1"/>
      <c r="C4" s="1"/>
      <c r="D4" s="1"/>
      <c r="E4" s="1"/>
      <c r="F4" s="1"/>
      <c r="G4" s="1"/>
      <c r="H4" s="1"/>
    </row>
    <row r="5" spans="1:8" ht="16.5">
      <c r="A5" s="1"/>
      <c r="B5" s="1"/>
      <c r="C5" s="1"/>
      <c r="D5" s="1"/>
      <c r="E5" s="1"/>
      <c r="F5" s="1"/>
      <c r="G5" s="1"/>
      <c r="H5" s="1"/>
    </row>
    <row r="6" spans="1:8" ht="16.5">
      <c r="A6" s="1"/>
      <c r="B6" s="1"/>
      <c r="C6" s="1"/>
      <c r="D6" s="1"/>
      <c r="E6" s="1"/>
      <c r="F6" s="1"/>
      <c r="G6" s="1"/>
      <c r="H6" s="1"/>
    </row>
    <row r="7" spans="1:8" ht="16.5" customHeight="1">
      <c r="A7" s="90" t="s">
        <v>0</v>
      </c>
      <c r="B7" s="90"/>
      <c r="C7" s="90"/>
      <c r="D7" s="90"/>
      <c r="E7" s="90"/>
      <c r="F7" s="90"/>
      <c r="G7" s="90"/>
      <c r="H7" s="90"/>
    </row>
    <row r="8" spans="1:8" ht="16.5">
      <c r="A8" s="1"/>
      <c r="B8" s="1"/>
      <c r="C8" s="1"/>
      <c r="D8" s="1"/>
      <c r="E8" s="1"/>
      <c r="F8" s="1"/>
      <c r="G8" s="1"/>
      <c r="H8" s="1"/>
    </row>
    <row r="9" spans="1:8" ht="16.5">
      <c r="A9" s="1"/>
      <c r="B9" s="1"/>
      <c r="C9" s="1"/>
      <c r="D9" s="1"/>
      <c r="E9" s="1"/>
      <c r="F9" s="1"/>
      <c r="G9" s="1"/>
      <c r="H9" s="1"/>
    </row>
    <row r="10" spans="1:8" ht="15.75" customHeight="1">
      <c r="A10" s="91" t="s">
        <v>1</v>
      </c>
      <c r="B10" s="91"/>
      <c r="C10" s="91"/>
      <c r="D10" s="91"/>
      <c r="E10" s="91"/>
      <c r="F10" s="91"/>
      <c r="G10" s="91"/>
      <c r="H10" s="91"/>
    </row>
    <row r="11" spans="1:8" ht="16.5">
      <c r="A11" s="92" t="s">
        <v>2</v>
      </c>
      <c r="B11" s="92"/>
      <c r="C11" s="92"/>
      <c r="D11" s="92"/>
      <c r="E11" s="92"/>
      <c r="F11" s="92"/>
      <c r="G11" s="92"/>
      <c r="H11" s="92"/>
    </row>
    <row r="12" spans="1:8" ht="16.5">
      <c r="A12" s="93"/>
      <c r="B12" s="93"/>
      <c r="C12" s="93"/>
      <c r="D12" s="93"/>
      <c r="E12" s="93"/>
      <c r="F12" s="93"/>
      <c r="G12" s="93"/>
      <c r="H12" s="93"/>
    </row>
    <row r="13" spans="1:8" ht="66">
      <c r="A13" s="2" t="s">
        <v>3</v>
      </c>
      <c r="B13" s="2" t="s">
        <v>4</v>
      </c>
      <c r="C13" s="3" t="s">
        <v>5</v>
      </c>
      <c r="D13" s="2" t="s">
        <v>6</v>
      </c>
      <c r="E13" s="2" t="s">
        <v>7</v>
      </c>
      <c r="F13" s="4" t="s">
        <v>8</v>
      </c>
      <c r="G13" s="5" t="s">
        <v>9</v>
      </c>
      <c r="H13" s="4" t="s">
        <v>10</v>
      </c>
    </row>
    <row r="14" spans="1:8" ht="49.5">
      <c r="A14" s="6">
        <v>1</v>
      </c>
      <c r="B14" s="6" t="s">
        <v>11</v>
      </c>
      <c r="C14" s="7" t="s">
        <v>12</v>
      </c>
      <c r="D14" s="6" t="s">
        <v>13</v>
      </c>
      <c r="E14" s="6">
        <v>1</v>
      </c>
      <c r="F14" s="8">
        <f>'[1]PREÇO MERCADO_APROVAÇÃO NA CONC'!G12</f>
        <v>3640</v>
      </c>
      <c r="G14" s="8">
        <f>'[1]PREÇO MERCADO_APROVAÇÃO NA CONC'!H12</f>
        <v>4550</v>
      </c>
      <c r="H14" s="8">
        <f>E14*ROUND(G14,2)</f>
        <v>4550</v>
      </c>
    </row>
    <row r="15" spans="1:8" ht="49.5">
      <c r="A15" s="6">
        <v>2</v>
      </c>
      <c r="B15" s="9" t="s">
        <v>14</v>
      </c>
      <c r="C15" s="7" t="s">
        <v>15</v>
      </c>
      <c r="D15" s="6" t="s">
        <v>13</v>
      </c>
      <c r="E15" s="6">
        <v>1</v>
      </c>
      <c r="F15" s="8">
        <v>9113.5499999999993</v>
      </c>
      <c r="G15" s="8">
        <f>F15*1.25</f>
        <v>11391.9375</v>
      </c>
      <c r="H15" s="8">
        <f>E15*ROUND(G15,2)</f>
        <v>11391.94</v>
      </c>
    </row>
    <row r="16" spans="1:8" ht="16.5" customHeight="1">
      <c r="A16" s="10"/>
      <c r="B16" s="11"/>
      <c r="C16" s="12"/>
      <c r="D16" s="11"/>
      <c r="E16" s="11"/>
      <c r="F16" s="94" t="s">
        <v>16</v>
      </c>
      <c r="G16" s="94"/>
      <c r="H16" s="4">
        <f>SUM(H14:H15)</f>
        <v>15941.94</v>
      </c>
    </row>
    <row r="17" spans="1:8" ht="35.25" customHeight="1">
      <c r="A17" s="87" t="s">
        <v>17</v>
      </c>
      <c r="B17" s="87"/>
      <c r="C17" s="87"/>
      <c r="D17" s="13"/>
      <c r="E17" s="13"/>
      <c r="F17" s="14"/>
      <c r="G17" s="14"/>
      <c r="H17" s="14"/>
    </row>
    <row r="18" spans="1:8" ht="16.5">
      <c r="A18" s="1"/>
      <c r="B18" s="1"/>
      <c r="C18" s="1"/>
      <c r="D18" s="1"/>
      <c r="E18" s="1"/>
      <c r="F18" s="1"/>
      <c r="G18" s="1"/>
      <c r="H18" s="1"/>
    </row>
    <row r="19" spans="1:8" ht="16.5">
      <c r="A19" s="15"/>
      <c r="B19" s="15"/>
      <c r="C19" s="15"/>
      <c r="D19" s="15"/>
      <c r="E19" s="15"/>
      <c r="F19" s="15"/>
      <c r="G19" s="15"/>
      <c r="H19" s="15"/>
    </row>
    <row r="20" spans="1:8" ht="16.5">
      <c r="A20" s="15"/>
      <c r="B20" s="15"/>
      <c r="C20" s="15"/>
      <c r="D20" s="15"/>
      <c r="E20" s="15"/>
      <c r="F20" s="15"/>
      <c r="G20" s="15"/>
      <c r="H20" s="15"/>
    </row>
    <row r="21" spans="1:8" ht="16.5">
      <c r="A21" s="15"/>
      <c r="B21" s="15"/>
      <c r="C21" s="15"/>
      <c r="D21" s="15"/>
      <c r="E21" s="15"/>
      <c r="F21" s="15"/>
      <c r="G21" s="15"/>
      <c r="H21" s="15"/>
    </row>
    <row r="22" spans="1:8" ht="16.149999999999999" customHeight="1">
      <c r="A22" s="88" t="s">
        <v>18</v>
      </c>
      <c r="B22" s="88"/>
      <c r="C22" s="88"/>
      <c r="D22" s="88"/>
      <c r="E22" s="88"/>
      <c r="F22" s="88"/>
      <c r="G22" s="88"/>
      <c r="H22" s="88"/>
    </row>
    <row r="23" spans="1:8" ht="16.5">
      <c r="A23" s="15"/>
      <c r="B23" s="15"/>
      <c r="C23" s="15"/>
      <c r="D23" s="15"/>
      <c r="E23" s="15"/>
      <c r="F23" s="15"/>
      <c r="G23" s="15"/>
      <c r="H23" s="15"/>
    </row>
    <row r="24" spans="1:8" ht="16.5">
      <c r="A24" s="15"/>
      <c r="B24" s="15"/>
      <c r="C24" s="15"/>
      <c r="D24" s="15"/>
      <c r="E24" s="15"/>
      <c r="F24" s="15"/>
      <c r="G24" s="15"/>
      <c r="H24" s="15"/>
    </row>
    <row r="25" spans="1:8" ht="16.5">
      <c r="A25" s="15"/>
      <c r="B25" s="15"/>
      <c r="C25" s="15"/>
      <c r="D25" s="15"/>
      <c r="E25" s="15"/>
      <c r="F25" s="15"/>
      <c r="G25" s="15"/>
      <c r="H25" s="15"/>
    </row>
    <row r="26" spans="1:8" ht="16.5">
      <c r="A26" s="15"/>
      <c r="B26" s="15"/>
      <c r="C26" s="15"/>
      <c r="D26" s="15"/>
      <c r="E26" s="15"/>
      <c r="F26" s="15"/>
      <c r="G26" s="15"/>
      <c r="H26" s="15"/>
    </row>
    <row r="27" spans="1:8" ht="16.5">
      <c r="A27" s="89"/>
      <c r="B27" s="89"/>
      <c r="C27" s="89"/>
      <c r="D27" s="89"/>
      <c r="E27" s="89"/>
      <c r="F27" s="89"/>
      <c r="G27" s="89"/>
      <c r="H27" s="89"/>
    </row>
    <row r="28" spans="1:8" ht="16.5">
      <c r="A28" s="89"/>
      <c r="B28" s="89"/>
      <c r="C28" s="89"/>
      <c r="D28" s="89"/>
      <c r="E28" s="89"/>
      <c r="F28" s="89"/>
      <c r="G28" s="89"/>
      <c r="H28" s="89"/>
    </row>
    <row r="29" spans="1:8" ht="16.5">
      <c r="A29" s="89"/>
      <c r="B29" s="89"/>
      <c r="C29" s="89"/>
      <c r="D29" s="89"/>
      <c r="E29" s="89"/>
      <c r="F29" s="89"/>
      <c r="G29" s="89"/>
      <c r="H29" s="89"/>
    </row>
    <row r="30" spans="1:8" ht="16.5">
      <c r="A30" s="15"/>
      <c r="B30" s="15"/>
      <c r="C30" s="15"/>
      <c r="D30" s="15"/>
      <c r="E30" s="15"/>
      <c r="F30" s="15"/>
      <c r="G30" s="15"/>
      <c r="H30" s="15"/>
    </row>
    <row r="31" spans="1:8" ht="16.5">
      <c r="A31" s="1"/>
      <c r="B31" s="1"/>
      <c r="C31" s="1"/>
      <c r="D31" s="1"/>
      <c r="E31" s="1"/>
      <c r="F31" s="1"/>
      <c r="G31" s="1"/>
      <c r="H31" s="1"/>
    </row>
    <row r="32" spans="1:8" ht="16.5">
      <c r="A32" s="16"/>
      <c r="B32" s="17"/>
      <c r="C32" s="18"/>
      <c r="D32" s="19"/>
      <c r="E32" s="20"/>
      <c r="F32" s="21"/>
      <c r="G32" s="21"/>
      <c r="H32" s="21"/>
    </row>
    <row r="33" spans="1:8" ht="16.5">
      <c r="A33" s="16"/>
      <c r="B33" s="17"/>
      <c r="C33" s="18"/>
      <c r="D33" s="19"/>
      <c r="E33" s="20" t="s">
        <v>19</v>
      </c>
      <c r="F33" s="21"/>
      <c r="G33" s="21"/>
      <c r="H33" s="21"/>
    </row>
    <row r="34" spans="1:8" ht="16.5">
      <c r="A34" s="22"/>
      <c r="B34" s="22"/>
      <c r="C34" s="22"/>
      <c r="D34" s="22"/>
      <c r="E34" s="22"/>
      <c r="F34" s="22"/>
      <c r="G34" s="22"/>
      <c r="H34" s="22"/>
    </row>
  </sheetData>
  <mergeCells count="10">
    <mergeCell ref="A7:H7"/>
    <mergeCell ref="A10:H10"/>
    <mergeCell ref="A11:H11"/>
    <mergeCell ref="A12:H12"/>
    <mergeCell ref="F16:G16"/>
    <mergeCell ref="A17:C17"/>
    <mergeCell ref="A22:H22"/>
    <mergeCell ref="A27:H27"/>
    <mergeCell ref="A28:H28"/>
    <mergeCell ref="A29:H29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U130"/>
  <sheetViews>
    <sheetView topLeftCell="A10" zoomScale="70" zoomScaleNormal="70" workbookViewId="0">
      <selection activeCell="A33" sqref="A33:I33"/>
    </sheetView>
  </sheetViews>
  <sheetFormatPr defaultColWidth="8.7109375" defaultRowHeight="12.75"/>
  <cols>
    <col min="1" max="1" width="8.7109375" style="23"/>
    <col min="2" max="2" width="23.140625" style="24" customWidth="1"/>
    <col min="3" max="3" width="30.5703125" style="24" customWidth="1"/>
    <col min="4" max="4" width="106.7109375" style="25" customWidth="1"/>
    <col min="5" max="5" width="8.7109375" style="26"/>
    <col min="6" max="6" width="8.7109375" style="27"/>
    <col min="7" max="7" width="23.85546875" style="28" customWidth="1"/>
    <col min="8" max="8" width="26.85546875" style="28" customWidth="1"/>
    <col min="9" max="9" width="20.7109375" style="28" customWidth="1"/>
    <col min="10" max="69" width="11.5703125" style="29" customWidth="1"/>
    <col min="1019" max="1024" width="11.5703125" customWidth="1"/>
  </cols>
  <sheetData>
    <row r="1" spans="1:73" ht="13.5" customHeight="1">
      <c r="A1" s="98"/>
      <c r="B1" s="98"/>
      <c r="C1" s="98"/>
      <c r="D1" s="98"/>
      <c r="E1" s="98"/>
      <c r="F1" s="98"/>
      <c r="G1" s="98"/>
      <c r="H1" s="98"/>
      <c r="I1" s="98"/>
    </row>
    <row r="2" spans="1:73">
      <c r="A2" s="98"/>
      <c r="B2" s="98"/>
      <c r="C2" s="98"/>
      <c r="D2" s="98"/>
      <c r="E2" s="98"/>
      <c r="F2" s="98"/>
      <c r="G2" s="98"/>
      <c r="H2" s="98"/>
      <c r="I2" s="98"/>
    </row>
    <row r="3" spans="1:73" ht="15.75" customHeight="1">
      <c r="A3" s="98"/>
      <c r="B3" s="98"/>
      <c r="C3" s="98"/>
      <c r="D3" s="98"/>
      <c r="E3" s="98"/>
      <c r="F3" s="98"/>
      <c r="G3" s="98"/>
      <c r="H3" s="98"/>
      <c r="I3" s="98"/>
    </row>
    <row r="4" spans="1:73" ht="15" customHeight="1">
      <c r="A4" s="98"/>
      <c r="B4" s="98"/>
      <c r="C4" s="98"/>
      <c r="D4" s="98"/>
      <c r="E4" s="98"/>
      <c r="F4" s="98"/>
      <c r="G4" s="98"/>
      <c r="H4" s="98"/>
      <c r="I4" s="98"/>
    </row>
    <row r="5" spans="1:73" ht="15" customHeight="1">
      <c r="A5" s="98"/>
      <c r="B5" s="98"/>
      <c r="C5" s="98"/>
      <c r="D5" s="98"/>
      <c r="E5" s="98"/>
      <c r="F5" s="98"/>
      <c r="G5" s="98"/>
      <c r="H5" s="98"/>
      <c r="I5" s="98"/>
    </row>
    <row r="6" spans="1:73" ht="15" customHeight="1">
      <c r="A6" s="98"/>
      <c r="B6" s="98"/>
      <c r="C6" s="98"/>
      <c r="D6" s="98"/>
      <c r="E6" s="98"/>
      <c r="F6" s="98"/>
      <c r="G6" s="98"/>
      <c r="H6" s="98"/>
      <c r="I6" s="98"/>
    </row>
    <row r="7" spans="1:73" ht="49.5" customHeight="1">
      <c r="A7" s="98"/>
      <c r="B7" s="98"/>
      <c r="C7" s="98"/>
      <c r="D7" s="98"/>
      <c r="E7" s="98"/>
      <c r="F7" s="98"/>
      <c r="G7" s="98"/>
      <c r="H7" s="98"/>
      <c r="I7" s="98"/>
    </row>
    <row r="8" spans="1:73" ht="49.5" customHeight="1">
      <c r="A8" s="99" t="s">
        <v>20</v>
      </c>
      <c r="B8" s="99"/>
      <c r="C8" s="99"/>
      <c r="D8" s="99"/>
      <c r="E8" s="99"/>
      <c r="F8" s="99"/>
      <c r="G8" s="99"/>
      <c r="H8" s="99"/>
      <c r="I8" s="99"/>
    </row>
    <row r="9" spans="1:73" ht="10.5" customHeight="1">
      <c r="A9" s="30"/>
      <c r="B9" s="30"/>
      <c r="C9" s="30"/>
      <c r="D9" s="30"/>
      <c r="E9" s="30"/>
      <c r="F9" s="30"/>
      <c r="G9" s="30"/>
      <c r="H9" s="30"/>
      <c r="I9" s="30"/>
    </row>
    <row r="10" spans="1:73" ht="15" customHeight="1">
      <c r="A10" s="91" t="s">
        <v>21</v>
      </c>
      <c r="B10" s="91"/>
      <c r="C10" s="91"/>
      <c r="D10" s="91"/>
      <c r="E10" s="91"/>
      <c r="F10" s="91"/>
      <c r="G10" s="91"/>
      <c r="H10" s="91"/>
      <c r="I10" s="91"/>
    </row>
    <row r="11" spans="1:73" ht="15" customHeight="1">
      <c r="A11" s="91"/>
      <c r="B11" s="91"/>
      <c r="C11" s="91"/>
      <c r="D11" s="91"/>
      <c r="E11" s="91"/>
      <c r="F11" s="91"/>
      <c r="G11" s="91"/>
      <c r="H11" s="91"/>
      <c r="I11" s="91"/>
    </row>
    <row r="12" spans="1:73" ht="0.75" customHeight="1">
      <c r="A12" s="91"/>
      <c r="B12" s="91"/>
      <c r="C12" s="91"/>
      <c r="D12" s="91"/>
      <c r="E12" s="91"/>
      <c r="F12" s="91"/>
      <c r="G12" s="91"/>
      <c r="H12" s="91"/>
      <c r="I12" s="91"/>
    </row>
    <row r="13" spans="1:73" ht="45.75" customHeight="1">
      <c r="A13" s="91" t="s">
        <v>2</v>
      </c>
      <c r="B13" s="91"/>
      <c r="C13" s="91"/>
      <c r="D13" s="91"/>
      <c r="E13" s="91"/>
      <c r="F13" s="91"/>
      <c r="G13" s="91"/>
      <c r="H13" s="91"/>
      <c r="I13" s="91"/>
    </row>
    <row r="14" spans="1:73" s="35" customFormat="1" ht="33">
      <c r="A14" s="31" t="s">
        <v>3</v>
      </c>
      <c r="B14" s="31" t="s">
        <v>22</v>
      </c>
      <c r="C14" s="31" t="s">
        <v>22</v>
      </c>
      <c r="D14" s="32" t="s">
        <v>5</v>
      </c>
      <c r="E14" s="31" t="s">
        <v>23</v>
      </c>
      <c r="F14" s="31" t="s">
        <v>24</v>
      </c>
      <c r="G14" s="33" t="s">
        <v>8</v>
      </c>
      <c r="H14" s="34" t="s">
        <v>25</v>
      </c>
      <c r="I14" s="33" t="s">
        <v>10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</row>
    <row r="15" spans="1:73" s="39" customFormat="1" ht="35.1" customHeight="1">
      <c r="A15" s="36">
        <v>1</v>
      </c>
      <c r="B15" s="36" t="s">
        <v>26</v>
      </c>
      <c r="C15" s="36"/>
      <c r="D15" s="37" t="s">
        <v>27</v>
      </c>
      <c r="E15" s="36" t="s">
        <v>28</v>
      </c>
      <c r="F15" s="36">
        <v>2</v>
      </c>
      <c r="G15" s="38"/>
      <c r="H15" s="38">
        <f>F16*H16</f>
        <v>1155.1500000000001</v>
      </c>
      <c r="I15" s="38">
        <f>F15*ROUND(H15,2)</f>
        <v>2310.3000000000002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</row>
    <row r="16" spans="1:73" ht="16.5">
      <c r="A16" s="40" t="s">
        <v>29</v>
      </c>
      <c r="B16" s="41" t="s">
        <v>30</v>
      </c>
      <c r="C16" s="41" t="s">
        <v>31</v>
      </c>
      <c r="D16" s="42" t="s">
        <v>32</v>
      </c>
      <c r="E16" s="43" t="s">
        <v>33</v>
      </c>
      <c r="F16" s="43">
        <v>6</v>
      </c>
      <c r="G16" s="44">
        <v>154.02000000000001</v>
      </c>
      <c r="H16" s="44">
        <f>G16*1.25</f>
        <v>192.52500000000001</v>
      </c>
      <c r="I16" s="44">
        <f>F16*ROUND(H16,2)</f>
        <v>1155.18</v>
      </c>
      <c r="BR16" s="29"/>
      <c r="BS16" s="29"/>
      <c r="BT16" s="29"/>
      <c r="BU16" s="29"/>
    </row>
    <row r="17" spans="1:73" s="39" customFormat="1" ht="35.1" customHeight="1">
      <c r="A17" s="36">
        <v>2</v>
      </c>
      <c r="B17" s="36" t="s">
        <v>26</v>
      </c>
      <c r="C17" s="36"/>
      <c r="D17" s="45" t="s">
        <v>34</v>
      </c>
      <c r="E17" s="36" t="s">
        <v>23</v>
      </c>
      <c r="F17" s="36">
        <v>23</v>
      </c>
      <c r="G17" s="38"/>
      <c r="H17" s="38"/>
      <c r="I17" s="38">
        <f>SUM(I18:I20)</f>
        <v>90252.25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</row>
    <row r="18" spans="1:73" s="39" customFormat="1" ht="33">
      <c r="A18" s="40" t="s">
        <v>35</v>
      </c>
      <c r="B18" s="41" t="s">
        <v>36</v>
      </c>
      <c r="C18" s="41" t="s">
        <v>37</v>
      </c>
      <c r="D18" s="46" t="s">
        <v>38</v>
      </c>
      <c r="E18" s="41" t="s">
        <v>6</v>
      </c>
      <c r="F18" s="41">
        <v>4</v>
      </c>
      <c r="G18" s="44">
        <f>COMPOSIÇÕES!G14</f>
        <v>979.73733333333325</v>
      </c>
      <c r="H18" s="44">
        <f>G18*1.25</f>
        <v>1224.6716666666666</v>
      </c>
      <c r="I18" s="44">
        <f>F18*ROUND(H18,2)</f>
        <v>4898.68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</row>
    <row r="19" spans="1:73" s="47" customFormat="1" ht="33">
      <c r="A19" s="40" t="s">
        <v>39</v>
      </c>
      <c r="B19" s="41" t="s">
        <v>36</v>
      </c>
      <c r="C19" s="41" t="s">
        <v>40</v>
      </c>
      <c r="D19" s="46" t="s">
        <v>41</v>
      </c>
      <c r="E19" s="41" t="s">
        <v>42</v>
      </c>
      <c r="F19" s="41">
        <v>270</v>
      </c>
      <c r="G19" s="44">
        <f>COMPOSIÇÕES!G28</f>
        <v>124.21333333333334</v>
      </c>
      <c r="H19" s="44">
        <f>G19*1.25</f>
        <v>155.26666666666668</v>
      </c>
      <c r="I19" s="44">
        <f>F19*ROUND(H19,2)</f>
        <v>41922.9</v>
      </c>
    </row>
    <row r="20" spans="1:73" s="47" customFormat="1" ht="33">
      <c r="A20" s="40" t="s">
        <v>43</v>
      </c>
      <c r="B20" s="41" t="s">
        <v>30</v>
      </c>
      <c r="C20" s="41" t="s">
        <v>44</v>
      </c>
      <c r="D20" s="46" t="s">
        <v>45</v>
      </c>
      <c r="E20" s="41" t="s">
        <v>6</v>
      </c>
      <c r="F20" s="41">
        <v>23</v>
      </c>
      <c r="G20" s="44">
        <f>COMPOSIÇÕES!G34</f>
        <v>1510.6299999999999</v>
      </c>
      <c r="H20" s="44">
        <f>G20*1.25</f>
        <v>1888.2874999999999</v>
      </c>
      <c r="I20" s="44">
        <f>F20*ROUND(H20,2)</f>
        <v>43430.67</v>
      </c>
    </row>
    <row r="21" spans="1:73" s="24" customFormat="1" ht="35.1" customHeight="1">
      <c r="A21" s="36">
        <v>3</v>
      </c>
      <c r="B21" s="36" t="s">
        <v>26</v>
      </c>
      <c r="C21" s="36"/>
      <c r="D21" s="45" t="s">
        <v>46</v>
      </c>
      <c r="E21" s="36" t="s">
        <v>28</v>
      </c>
      <c r="F21" s="36">
        <v>16</v>
      </c>
      <c r="G21" s="38"/>
      <c r="H21" s="38"/>
      <c r="I21" s="38">
        <f>SUM(I22:I24)</f>
        <v>54071.75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</row>
    <row r="22" spans="1:73" s="24" customFormat="1" ht="33">
      <c r="A22" s="40" t="s">
        <v>47</v>
      </c>
      <c r="B22" s="41" t="s">
        <v>36</v>
      </c>
      <c r="C22" s="41" t="s">
        <v>37</v>
      </c>
      <c r="D22" s="46" t="s">
        <v>38</v>
      </c>
      <c r="E22" s="41" t="s">
        <v>6</v>
      </c>
      <c r="F22" s="41">
        <v>3</v>
      </c>
      <c r="G22" s="44">
        <f>COMPOSIÇÕES!G14</f>
        <v>979.73733333333325</v>
      </c>
      <c r="H22" s="44">
        <f>G22*1.25</f>
        <v>1224.6716666666666</v>
      </c>
      <c r="I22" s="44">
        <f>F22*ROUND(H22,2)</f>
        <v>3674.01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</row>
    <row r="23" spans="1:73" s="24" customFormat="1" ht="33">
      <c r="A23" s="40" t="s">
        <v>48</v>
      </c>
      <c r="B23" s="41" t="s">
        <v>36</v>
      </c>
      <c r="C23" s="41" t="s">
        <v>40</v>
      </c>
      <c r="D23" s="46" t="s">
        <v>41</v>
      </c>
      <c r="E23" s="41" t="s">
        <v>42</v>
      </c>
      <c r="F23" s="41">
        <v>130</v>
      </c>
      <c r="G23" s="44">
        <f>COMPOSIÇÕES!G28</f>
        <v>124.21333333333334</v>
      </c>
      <c r="H23" s="44">
        <f>G23*1.25</f>
        <v>155.26666666666668</v>
      </c>
      <c r="I23" s="44">
        <f>F23*ROUND(H23,2)</f>
        <v>20185.100000000002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</row>
    <row r="24" spans="1:73" s="24" customFormat="1" ht="33">
      <c r="A24" s="40" t="s">
        <v>49</v>
      </c>
      <c r="B24" s="41" t="s">
        <v>30</v>
      </c>
      <c r="C24" s="41" t="s">
        <v>44</v>
      </c>
      <c r="D24" s="46" t="s">
        <v>45</v>
      </c>
      <c r="E24" s="41" t="s">
        <v>6</v>
      </c>
      <c r="F24" s="41">
        <v>16</v>
      </c>
      <c r="G24" s="44">
        <f>COMPOSIÇÕES!G34</f>
        <v>1510.6299999999999</v>
      </c>
      <c r="H24" s="44">
        <f>G24*1.25</f>
        <v>1888.2874999999999</v>
      </c>
      <c r="I24" s="44">
        <f>F24*ROUND(H24,2)</f>
        <v>30212.639999999999</v>
      </c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</row>
    <row r="25" spans="1:73" s="24" customFormat="1" ht="33">
      <c r="A25" s="36">
        <v>4</v>
      </c>
      <c r="B25" s="36" t="s">
        <v>26</v>
      </c>
      <c r="C25" s="36"/>
      <c r="D25" s="45" t="s">
        <v>50</v>
      </c>
      <c r="E25" s="36" t="s">
        <v>23</v>
      </c>
      <c r="F25" s="36">
        <v>16</v>
      </c>
      <c r="G25" s="38"/>
      <c r="H25" s="38"/>
      <c r="I25" s="38">
        <f>I26</f>
        <v>30212.639999999999</v>
      </c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</row>
    <row r="26" spans="1:73" s="24" customFormat="1" ht="33">
      <c r="A26" s="40" t="s">
        <v>51</v>
      </c>
      <c r="B26" s="41" t="s">
        <v>30</v>
      </c>
      <c r="C26" s="41" t="s">
        <v>44</v>
      </c>
      <c r="D26" s="46" t="s">
        <v>45</v>
      </c>
      <c r="E26" s="41" t="s">
        <v>6</v>
      </c>
      <c r="F26" s="41">
        <v>16</v>
      </c>
      <c r="G26" s="44">
        <f>COMPOSIÇÕES!G34</f>
        <v>1510.6299999999999</v>
      </c>
      <c r="H26" s="44">
        <f>G26*1.25</f>
        <v>1888.2874999999999</v>
      </c>
      <c r="I26" s="44">
        <f>F26*ROUND(H26,2)</f>
        <v>30212.639999999999</v>
      </c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</row>
    <row r="27" spans="1:73" s="24" customFormat="1" ht="35.1" customHeight="1">
      <c r="A27" s="36">
        <v>5</v>
      </c>
      <c r="B27" s="36" t="s">
        <v>26</v>
      </c>
      <c r="C27" s="36"/>
      <c r="D27" s="45" t="s">
        <v>52</v>
      </c>
      <c r="E27" s="36" t="s">
        <v>23</v>
      </c>
      <c r="F27" s="36">
        <v>5</v>
      </c>
      <c r="G27" s="38"/>
      <c r="H27" s="38"/>
      <c r="I27" s="38">
        <f>I28</f>
        <v>9441.4500000000007</v>
      </c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</row>
    <row r="28" spans="1:73" s="24" customFormat="1" ht="35.1" customHeight="1">
      <c r="A28" s="40" t="s">
        <v>53</v>
      </c>
      <c r="B28" s="41" t="s">
        <v>30</v>
      </c>
      <c r="C28" s="41" t="s">
        <v>44</v>
      </c>
      <c r="D28" s="46" t="s">
        <v>121</v>
      </c>
      <c r="E28" s="41" t="s">
        <v>6</v>
      </c>
      <c r="F28" s="41">
        <v>5</v>
      </c>
      <c r="G28" s="44">
        <f>COMPOSIÇÕES!G34</f>
        <v>1510.6299999999999</v>
      </c>
      <c r="H28" s="44">
        <f>G28*1.25</f>
        <v>1888.2874999999999</v>
      </c>
      <c r="I28" s="44">
        <f>F28*ROUND(H28,2)</f>
        <v>9441.4500000000007</v>
      </c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</row>
    <row r="29" spans="1:73" s="24" customFormat="1" ht="16.5">
      <c r="A29" s="100"/>
      <c r="B29" s="100"/>
      <c r="C29" s="100"/>
      <c r="D29" s="100"/>
      <c r="E29" s="100"/>
      <c r="F29" s="100"/>
      <c r="G29" s="100"/>
      <c r="H29" s="100"/>
      <c r="I29" s="10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</row>
    <row r="30" spans="1:73" s="24" customFormat="1" ht="36.75" customHeight="1">
      <c r="A30" s="95" t="s">
        <v>54</v>
      </c>
      <c r="B30" s="95"/>
      <c r="C30" s="95"/>
      <c r="D30" s="95"/>
      <c r="E30" s="95"/>
      <c r="F30" s="95"/>
      <c r="G30" s="48" t="s">
        <v>55</v>
      </c>
      <c r="H30" s="96">
        <f>I15+I17+I21+I27+I25</f>
        <v>186288.39</v>
      </c>
      <c r="I30" s="9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</row>
    <row r="31" spans="1:73" s="24" customFormat="1" ht="16.5">
      <c r="A31" s="15"/>
      <c r="B31" s="15"/>
      <c r="C31" s="15"/>
      <c r="D31" s="15"/>
      <c r="E31" s="15"/>
      <c r="F31" s="15"/>
      <c r="G31" s="15"/>
      <c r="H31" s="15"/>
      <c r="I31" s="15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</row>
    <row r="32" spans="1:73" s="24" customFormat="1" ht="16.5">
      <c r="A32" s="15"/>
      <c r="B32" s="15"/>
      <c r="C32" s="15"/>
      <c r="D32" s="15"/>
      <c r="E32" s="15"/>
      <c r="F32" s="15"/>
      <c r="G32" s="15"/>
      <c r="H32" s="15"/>
      <c r="I32" s="15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</row>
    <row r="33" spans="1:69" s="24" customFormat="1" ht="24.75" customHeight="1">
      <c r="A33" s="88" t="s">
        <v>56</v>
      </c>
      <c r="B33" s="88"/>
      <c r="C33" s="88"/>
      <c r="D33" s="88"/>
      <c r="E33" s="88"/>
      <c r="F33" s="88"/>
      <c r="G33" s="88"/>
      <c r="H33" s="88"/>
      <c r="I33" s="8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</row>
    <row r="34" spans="1:69" ht="16.5">
      <c r="A34" s="15"/>
      <c r="B34" s="15"/>
      <c r="C34" s="15"/>
      <c r="D34" s="15"/>
      <c r="E34" s="15"/>
      <c r="F34" s="15"/>
      <c r="G34" s="15"/>
      <c r="H34" s="15"/>
      <c r="I34" s="15"/>
    </row>
    <row r="35" spans="1:69" ht="16.5">
      <c r="A35" s="15"/>
      <c r="B35" s="15"/>
      <c r="C35" s="15"/>
      <c r="D35" s="15"/>
      <c r="E35" s="15"/>
      <c r="F35" s="15"/>
      <c r="G35" s="15"/>
      <c r="H35" s="15"/>
      <c r="I35" s="15"/>
    </row>
    <row r="36" spans="1:69" ht="16.5">
      <c r="A36" s="15"/>
      <c r="B36" s="15"/>
      <c r="C36" s="15"/>
      <c r="D36" s="15"/>
      <c r="E36" s="15"/>
      <c r="F36" s="15"/>
      <c r="G36" s="15"/>
      <c r="H36" s="15"/>
      <c r="I36" s="15"/>
    </row>
    <row r="37" spans="1:69" ht="16.5">
      <c r="A37" s="15"/>
      <c r="B37" s="15"/>
      <c r="C37" s="15"/>
      <c r="D37" s="15"/>
      <c r="E37" s="15"/>
      <c r="F37" s="15"/>
      <c r="G37" s="15"/>
      <c r="H37" s="15"/>
      <c r="I37" s="15"/>
    </row>
    <row r="38" spans="1:69" ht="16.5">
      <c r="A38" s="15"/>
      <c r="B38" s="15"/>
      <c r="C38" s="15"/>
      <c r="D38" s="15"/>
      <c r="E38" s="15"/>
      <c r="F38" s="15"/>
      <c r="G38" s="15"/>
      <c r="H38" s="15"/>
      <c r="I38" s="15"/>
    </row>
    <row r="39" spans="1:69" ht="16.5">
      <c r="A39" s="1"/>
      <c r="B39" s="1"/>
      <c r="C39" s="1"/>
      <c r="D39" s="1"/>
      <c r="E39" s="1"/>
      <c r="F39" s="1"/>
      <c r="G39" s="1"/>
      <c r="H39" s="1"/>
      <c r="I39" s="1"/>
    </row>
    <row r="40" spans="1:69" ht="16.5">
      <c r="A40" s="1"/>
      <c r="B40" s="1"/>
      <c r="C40" s="1"/>
      <c r="D40" s="1"/>
      <c r="E40" s="1"/>
      <c r="F40" s="1"/>
      <c r="G40" s="1"/>
      <c r="H40" s="1"/>
      <c r="I40" s="1"/>
    </row>
    <row r="41" spans="1:69">
      <c r="A41" s="29"/>
      <c r="B41" s="29"/>
      <c r="C41" s="29"/>
      <c r="D41" s="29"/>
      <c r="E41" s="29"/>
      <c r="F41" s="29"/>
      <c r="G41" s="29"/>
      <c r="H41" s="29"/>
      <c r="I41" s="29"/>
    </row>
    <row r="42" spans="1:69" ht="14.25">
      <c r="A42" s="97"/>
      <c r="B42" s="97"/>
      <c r="C42" s="97"/>
      <c r="D42" s="97"/>
      <c r="E42" s="97"/>
      <c r="F42" s="97"/>
      <c r="G42" s="97"/>
      <c r="H42" s="97"/>
      <c r="I42" s="97"/>
    </row>
    <row r="43" spans="1:69" ht="14.25">
      <c r="A43" s="97"/>
      <c r="B43" s="97"/>
      <c r="C43" s="97"/>
      <c r="D43" s="97"/>
      <c r="E43" s="97"/>
      <c r="F43" s="97"/>
      <c r="G43" s="97"/>
      <c r="H43" s="97"/>
      <c r="I43" s="97"/>
    </row>
    <row r="44" spans="1:69">
      <c r="A44" s="49"/>
      <c r="B44" s="49"/>
      <c r="C44" s="49"/>
      <c r="D44" s="49"/>
      <c r="E44" s="49"/>
      <c r="F44" s="49"/>
      <c r="G44" s="49"/>
      <c r="H44" s="49"/>
      <c r="I44" s="49"/>
    </row>
    <row r="45" spans="1:69">
      <c r="A45" s="50"/>
    </row>
    <row r="46" spans="1:69">
      <c r="A46" s="50"/>
    </row>
    <row r="47" spans="1:69">
      <c r="A47" s="50"/>
    </row>
    <row r="48" spans="1:69">
      <c r="A48" s="50"/>
    </row>
    <row r="49" spans="1:1">
      <c r="A49" s="50"/>
    </row>
    <row r="50" spans="1:1">
      <c r="A50" s="50"/>
    </row>
    <row r="51" spans="1:1">
      <c r="A51" s="50"/>
    </row>
    <row r="52" spans="1:1">
      <c r="A52" s="50"/>
    </row>
    <row r="53" spans="1:1">
      <c r="A53" s="50"/>
    </row>
    <row r="54" spans="1:1">
      <c r="A54" s="50"/>
    </row>
    <row r="55" spans="1:1">
      <c r="A55" s="50"/>
    </row>
    <row r="56" spans="1:1">
      <c r="A56" s="50"/>
    </row>
    <row r="57" spans="1:1">
      <c r="A57" s="50"/>
    </row>
    <row r="58" spans="1:1">
      <c r="A58" s="50"/>
    </row>
    <row r="59" spans="1:1">
      <c r="A59" s="50"/>
    </row>
    <row r="60" spans="1:1">
      <c r="A60" s="50"/>
    </row>
    <row r="61" spans="1:1">
      <c r="A61" s="50"/>
    </row>
    <row r="62" spans="1:1">
      <c r="A62" s="50"/>
    </row>
    <row r="63" spans="1:1">
      <c r="A63" s="50"/>
    </row>
    <row r="64" spans="1:1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  <row r="90" spans="1:1">
      <c r="A90" s="50"/>
    </row>
    <row r="91" spans="1:1">
      <c r="A91" s="50"/>
    </row>
    <row r="92" spans="1:1">
      <c r="A92" s="50"/>
    </row>
    <row r="93" spans="1:1">
      <c r="A93" s="50"/>
    </row>
    <row r="94" spans="1:1">
      <c r="A94" s="50"/>
    </row>
    <row r="95" spans="1:1">
      <c r="A95" s="50"/>
    </row>
    <row r="96" spans="1:1">
      <c r="A96" s="50"/>
    </row>
    <row r="97" spans="1:1">
      <c r="A97" s="50"/>
    </row>
    <row r="98" spans="1:1">
      <c r="A98" s="50"/>
    </row>
    <row r="99" spans="1:1">
      <c r="A99" s="50"/>
    </row>
    <row r="100" spans="1:1">
      <c r="A100" s="50"/>
    </row>
    <row r="101" spans="1:1">
      <c r="A101" s="50"/>
    </row>
    <row r="102" spans="1:1">
      <c r="A102" s="50"/>
    </row>
    <row r="103" spans="1:1">
      <c r="A103" s="50"/>
    </row>
    <row r="104" spans="1:1">
      <c r="A104" s="50"/>
    </row>
    <row r="105" spans="1:1">
      <c r="A105" s="50"/>
    </row>
    <row r="106" spans="1:1">
      <c r="A106" s="50"/>
    </row>
    <row r="107" spans="1:1">
      <c r="A107" s="50"/>
    </row>
    <row r="108" spans="1:1">
      <c r="A108" s="50"/>
    </row>
    <row r="109" spans="1:1">
      <c r="A109" s="50"/>
    </row>
    <row r="110" spans="1:1">
      <c r="A110" s="50"/>
    </row>
    <row r="111" spans="1:1">
      <c r="A111" s="50"/>
    </row>
    <row r="112" spans="1:1">
      <c r="A112" s="50"/>
    </row>
    <row r="113" spans="1:1">
      <c r="A113" s="50"/>
    </row>
    <row r="114" spans="1:1">
      <c r="A114" s="50"/>
    </row>
    <row r="115" spans="1:1">
      <c r="A115" s="50"/>
    </row>
    <row r="116" spans="1:1">
      <c r="A116" s="50"/>
    </row>
    <row r="117" spans="1:1">
      <c r="A117" s="50"/>
    </row>
    <row r="118" spans="1:1">
      <c r="A118" s="50"/>
    </row>
    <row r="119" spans="1:1">
      <c r="A119" s="50"/>
    </row>
    <row r="120" spans="1:1">
      <c r="A120" s="50"/>
    </row>
    <row r="121" spans="1:1">
      <c r="A121" s="50"/>
    </row>
    <row r="122" spans="1:1">
      <c r="A122" s="50"/>
    </row>
    <row r="123" spans="1:1">
      <c r="A123" s="50"/>
    </row>
    <row r="124" spans="1:1">
      <c r="A124" s="50"/>
    </row>
    <row r="125" spans="1:1">
      <c r="A125" s="50"/>
    </row>
    <row r="126" spans="1:1">
      <c r="A126" s="50"/>
    </row>
    <row r="127" spans="1:1">
      <c r="A127" s="50"/>
    </row>
    <row r="128" spans="1:1">
      <c r="A128" s="50"/>
    </row>
    <row r="129" spans="1:1">
      <c r="A129" s="50"/>
    </row>
    <row r="130" spans="1:1">
      <c r="A130" s="51"/>
    </row>
  </sheetData>
  <mergeCells count="10">
    <mergeCell ref="A1:I7"/>
    <mergeCell ref="A8:I8"/>
    <mergeCell ref="A10:I12"/>
    <mergeCell ref="A13:I13"/>
    <mergeCell ref="A29:I29"/>
    <mergeCell ref="A30:F30"/>
    <mergeCell ref="H30:I30"/>
    <mergeCell ref="A33:I33"/>
    <mergeCell ref="A42:I42"/>
    <mergeCell ref="A43:I43"/>
  </mergeCells>
  <printOptions horizontalCentered="1" verticalCentered="1" gridLines="1"/>
  <pageMargins left="0" right="0" top="0" bottom="0.196527777777778" header="0.51180555555555496" footer="0.51180555555555496"/>
  <pageSetup paperSize="9" scale="49" firstPageNumber="0" orientation="landscape" horizontalDpi="300" verticalDpi="300" r:id="rId1"/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Y138"/>
  <sheetViews>
    <sheetView tabSelected="1" view="pageBreakPreview" topLeftCell="A7" zoomScale="60" zoomScaleNormal="40" zoomScalePageLayoutView="20" workbookViewId="0">
      <selection activeCell="J17" sqref="J17"/>
    </sheetView>
  </sheetViews>
  <sheetFormatPr defaultColWidth="8.7109375" defaultRowHeight="12.75"/>
  <cols>
    <col min="1" max="1" width="7.42578125" style="23" customWidth="1"/>
    <col min="2" max="2" width="30" style="24" customWidth="1"/>
    <col min="3" max="3" width="26.7109375" style="24" customWidth="1"/>
    <col min="4" max="4" width="78.7109375" style="25" customWidth="1"/>
    <col min="5" max="5" width="7.28515625" style="26" customWidth="1"/>
    <col min="6" max="6" width="7.28515625" style="27" customWidth="1"/>
    <col min="7" max="7" width="19.28515625" style="28" customWidth="1"/>
    <col min="8" max="8" width="16.140625" style="28" customWidth="1"/>
    <col min="9" max="9" width="19.140625" style="28" customWidth="1"/>
    <col min="10" max="10" width="24.28515625" style="29" customWidth="1"/>
    <col min="11" max="13" width="20" style="29" customWidth="1"/>
    <col min="14" max="77" width="11.5703125" style="29" customWidth="1"/>
  </cols>
  <sheetData>
    <row r="1" spans="1:13">
      <c r="A1" s="29"/>
      <c r="B1" s="29"/>
      <c r="C1" s="29"/>
      <c r="D1" s="29"/>
      <c r="E1" s="29"/>
      <c r="F1" s="29"/>
      <c r="G1" s="29"/>
      <c r="H1" s="29"/>
      <c r="I1" s="29"/>
    </row>
    <row r="2" spans="1:13">
      <c r="A2" s="29"/>
      <c r="B2" s="29"/>
      <c r="C2" s="29"/>
      <c r="D2" s="29"/>
      <c r="E2" s="29"/>
      <c r="F2" s="29"/>
      <c r="G2" s="29"/>
      <c r="H2" s="29"/>
      <c r="I2" s="29"/>
    </row>
    <row r="3" spans="1:13" ht="15.75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15" customHeight="1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5" customHeight="1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6" spans="1:13" ht="15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7" spans="1:13" ht="40.5" customHeigh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</row>
    <row r="8" spans="1:13" ht="12.75" customHeight="1">
      <c r="A8" s="106" t="s">
        <v>21</v>
      </c>
      <c r="B8" s="106"/>
      <c r="C8" s="106"/>
      <c r="D8" s="106"/>
      <c r="E8" s="106"/>
      <c r="F8" s="106"/>
      <c r="G8" s="106"/>
      <c r="H8" s="106"/>
      <c r="I8" s="106"/>
      <c r="J8" s="107" t="s">
        <v>57</v>
      </c>
      <c r="K8" s="107"/>
      <c r="L8" s="107"/>
      <c r="M8" s="107"/>
    </row>
    <row r="9" spans="1:13" ht="7.5" customHeight="1">
      <c r="A9" s="106"/>
      <c r="B9" s="106"/>
      <c r="C9" s="106"/>
      <c r="D9" s="106"/>
      <c r="E9" s="106"/>
      <c r="F9" s="106"/>
      <c r="G9" s="106"/>
      <c r="H9" s="106"/>
      <c r="I9" s="106"/>
      <c r="J9" s="107"/>
      <c r="K9" s="107"/>
      <c r="L9" s="107"/>
      <c r="M9" s="107"/>
    </row>
    <row r="10" spans="1:13" ht="0.75" customHeight="1">
      <c r="A10" s="106"/>
      <c r="B10" s="106"/>
      <c r="C10" s="106"/>
      <c r="D10" s="106"/>
      <c r="E10" s="106"/>
      <c r="F10" s="106"/>
      <c r="G10" s="106"/>
      <c r="H10" s="106"/>
      <c r="I10" s="106"/>
      <c r="J10" s="107"/>
      <c r="K10" s="107"/>
      <c r="L10" s="107"/>
      <c r="M10" s="107"/>
    </row>
    <row r="11" spans="1:13" ht="15" customHeight="1">
      <c r="A11" s="108" t="s">
        <v>58</v>
      </c>
      <c r="B11" s="108"/>
      <c r="C11" s="108"/>
      <c r="D11" s="108"/>
      <c r="E11" s="108"/>
      <c r="F11" s="108"/>
      <c r="G11" s="108"/>
      <c r="H11" s="108"/>
      <c r="I11" s="108"/>
      <c r="J11" s="107"/>
      <c r="K11" s="107"/>
      <c r="L11" s="107"/>
      <c r="M11" s="107"/>
    </row>
    <row r="12" spans="1:13" ht="15" customHeight="1">
      <c r="A12" s="54"/>
      <c r="B12" s="54"/>
      <c r="C12" s="54"/>
      <c r="D12" s="54"/>
      <c r="E12" s="54"/>
      <c r="F12" s="54"/>
      <c r="G12" s="54"/>
      <c r="H12" s="54"/>
      <c r="I12" s="54"/>
      <c r="J12" s="55"/>
      <c r="K12" s="55"/>
      <c r="L12" s="55"/>
      <c r="M12" s="55"/>
    </row>
    <row r="13" spans="1:13" ht="60">
      <c r="A13" s="56" t="s">
        <v>3</v>
      </c>
      <c r="B13" s="56" t="s">
        <v>22</v>
      </c>
      <c r="C13" s="56" t="s">
        <v>59</v>
      </c>
      <c r="D13" s="57" t="s">
        <v>5</v>
      </c>
      <c r="E13" s="56" t="s">
        <v>6</v>
      </c>
      <c r="F13" s="56" t="s">
        <v>7</v>
      </c>
      <c r="G13" s="58" t="s">
        <v>8</v>
      </c>
      <c r="H13" s="53" t="s">
        <v>25</v>
      </c>
      <c r="I13" s="58" t="s">
        <v>10</v>
      </c>
      <c r="J13" s="53" t="s">
        <v>60</v>
      </c>
      <c r="K13" s="53" t="s">
        <v>61</v>
      </c>
      <c r="L13" s="53" t="s">
        <v>62</v>
      </c>
      <c r="M13" s="53" t="s">
        <v>63</v>
      </c>
    </row>
    <row r="14" spans="1:13" s="29" customFormat="1" ht="42.75">
      <c r="A14" s="59">
        <v>1</v>
      </c>
      <c r="B14" s="60" t="s">
        <v>36</v>
      </c>
      <c r="C14" s="60" t="s">
        <v>64</v>
      </c>
      <c r="D14" s="61" t="s">
        <v>38</v>
      </c>
      <c r="E14" s="60" t="s">
        <v>6</v>
      </c>
      <c r="F14" s="60">
        <v>1</v>
      </c>
      <c r="G14" s="62">
        <f>G15*F15+G16*F16+G17*F17+G18*F18+G19*F19+G20*F20+G21*F21+G22*F22+G23*F23+G24*F24+G25*F25+G26*F26+G27*F27</f>
        <v>979.73733333333325</v>
      </c>
      <c r="H14" s="62">
        <f>SUM(I15:I27)</f>
        <v>1224.6716666666669</v>
      </c>
      <c r="I14" s="62">
        <f>F14*ROUND(H14,2)</f>
        <v>1224.67</v>
      </c>
      <c r="J14" s="62"/>
      <c r="K14" s="62"/>
      <c r="L14" s="62"/>
      <c r="M14" s="62"/>
    </row>
    <row r="15" spans="1:13" s="29" customFormat="1" ht="25.5" customHeight="1">
      <c r="A15" s="102"/>
      <c r="B15" s="103" t="s">
        <v>36</v>
      </c>
      <c r="C15" s="63" t="s">
        <v>65</v>
      </c>
      <c r="D15" s="64" t="s">
        <v>66</v>
      </c>
      <c r="E15" s="63" t="s">
        <v>6</v>
      </c>
      <c r="F15" s="63">
        <v>2</v>
      </c>
      <c r="G15" s="65">
        <v>25.32</v>
      </c>
      <c r="H15" s="65">
        <f>G15*1.25</f>
        <v>31.65</v>
      </c>
      <c r="I15" s="65">
        <f t="shared" ref="I15:I27" si="0">F15*H15</f>
        <v>63.3</v>
      </c>
      <c r="J15" s="65"/>
      <c r="K15" s="65"/>
      <c r="L15" s="65"/>
      <c r="M15" s="65"/>
    </row>
    <row r="16" spans="1:13" s="29" customFormat="1" ht="25.5" customHeight="1">
      <c r="A16" s="102"/>
      <c r="B16" s="103"/>
      <c r="C16" s="63" t="s">
        <v>67</v>
      </c>
      <c r="D16" s="64" t="s">
        <v>68</v>
      </c>
      <c r="E16" s="63" t="s">
        <v>6</v>
      </c>
      <c r="F16" s="63">
        <v>2</v>
      </c>
      <c r="G16" s="65">
        <v>6.88</v>
      </c>
      <c r="H16" s="65">
        <f>G16*1.25</f>
        <v>8.6</v>
      </c>
      <c r="I16" s="65">
        <f t="shared" si="0"/>
        <v>17.2</v>
      </c>
      <c r="J16" s="65"/>
      <c r="K16" s="65"/>
      <c r="L16" s="65"/>
      <c r="M16" s="65"/>
    </row>
    <row r="17" spans="1:13" s="29" customFormat="1" ht="25.5" customHeight="1">
      <c r="A17" s="102"/>
      <c r="B17" s="103"/>
      <c r="C17" s="63" t="s">
        <v>11</v>
      </c>
      <c r="D17" s="64" t="s">
        <v>69</v>
      </c>
      <c r="E17" s="63" t="s">
        <v>6</v>
      </c>
      <c r="F17" s="63">
        <v>2</v>
      </c>
      <c r="G17" s="65">
        <f>H17/1.25</f>
        <v>11.429333333333334</v>
      </c>
      <c r="H17" s="65">
        <f>M17</f>
        <v>14.286666666666667</v>
      </c>
      <c r="I17" s="65">
        <f t="shared" si="0"/>
        <v>28.573333333333334</v>
      </c>
      <c r="J17" s="65">
        <v>14</v>
      </c>
      <c r="K17" s="65">
        <v>12.96</v>
      </c>
      <c r="L17" s="65">
        <v>15.9</v>
      </c>
      <c r="M17" s="65">
        <f>AVERAGE(J17,K17,L17)</f>
        <v>14.286666666666667</v>
      </c>
    </row>
    <row r="18" spans="1:13" s="29" customFormat="1" ht="28.5">
      <c r="A18" s="102"/>
      <c r="B18" s="103"/>
      <c r="C18" s="63" t="s">
        <v>11</v>
      </c>
      <c r="D18" s="64" t="s">
        <v>70</v>
      </c>
      <c r="E18" s="63" t="s">
        <v>6</v>
      </c>
      <c r="F18" s="63">
        <v>2</v>
      </c>
      <c r="G18" s="65">
        <f>H18/1.25</f>
        <v>75.093333333333334</v>
      </c>
      <c r="H18" s="65">
        <f>M18</f>
        <v>93.866666666666674</v>
      </c>
      <c r="I18" s="65">
        <f t="shared" si="0"/>
        <v>187.73333333333335</v>
      </c>
      <c r="J18" s="65">
        <v>86</v>
      </c>
      <c r="K18" s="65">
        <v>87.6</v>
      </c>
      <c r="L18" s="65">
        <v>108</v>
      </c>
      <c r="M18" s="65">
        <f>AVERAGE(J18,K18,L18)</f>
        <v>93.866666666666674</v>
      </c>
    </row>
    <row r="19" spans="1:13" s="29" customFormat="1" ht="25.5" customHeight="1">
      <c r="A19" s="102"/>
      <c r="B19" s="103"/>
      <c r="C19" s="63" t="s">
        <v>71</v>
      </c>
      <c r="D19" s="64" t="s">
        <v>72</v>
      </c>
      <c r="E19" s="63" t="s">
        <v>6</v>
      </c>
      <c r="F19" s="63">
        <v>1</v>
      </c>
      <c r="G19" s="65">
        <v>5.72</v>
      </c>
      <c r="H19" s="65">
        <f>G19*1.25</f>
        <v>7.1499999999999995</v>
      </c>
      <c r="I19" s="65">
        <f t="shared" si="0"/>
        <v>7.1499999999999995</v>
      </c>
      <c r="J19" s="65"/>
      <c r="K19" s="65"/>
      <c r="L19" s="65"/>
      <c r="M19" s="65"/>
    </row>
    <row r="20" spans="1:13" s="29" customFormat="1" ht="25.5" customHeight="1">
      <c r="A20" s="102"/>
      <c r="B20" s="103"/>
      <c r="C20" s="63" t="s">
        <v>73</v>
      </c>
      <c r="D20" s="64" t="s">
        <v>74</v>
      </c>
      <c r="E20" s="63" t="s">
        <v>6</v>
      </c>
      <c r="F20" s="63">
        <v>2</v>
      </c>
      <c r="G20" s="65">
        <v>1.59</v>
      </c>
      <c r="H20" s="65">
        <f>G20*1.25</f>
        <v>1.9875</v>
      </c>
      <c r="I20" s="65">
        <f t="shared" si="0"/>
        <v>3.9750000000000001</v>
      </c>
      <c r="J20" s="65"/>
      <c r="K20" s="65"/>
      <c r="L20" s="65"/>
      <c r="M20" s="65"/>
    </row>
    <row r="21" spans="1:13" s="29" customFormat="1" ht="25.5" customHeight="1">
      <c r="A21" s="102"/>
      <c r="B21" s="103"/>
      <c r="C21" s="63" t="s">
        <v>75</v>
      </c>
      <c r="D21" s="64" t="s">
        <v>76</v>
      </c>
      <c r="E21" s="63" t="s">
        <v>6</v>
      </c>
      <c r="F21" s="63">
        <v>2</v>
      </c>
      <c r="G21" s="65">
        <v>7.59</v>
      </c>
      <c r="H21" s="65">
        <f>G21*1.25</f>
        <v>9.4875000000000007</v>
      </c>
      <c r="I21" s="65">
        <f t="shared" si="0"/>
        <v>18.975000000000001</v>
      </c>
      <c r="J21" s="65"/>
      <c r="K21" s="65"/>
      <c r="L21" s="65"/>
      <c r="M21" s="65"/>
    </row>
    <row r="22" spans="1:13" s="29" customFormat="1" ht="28.5">
      <c r="A22" s="102"/>
      <c r="B22" s="103"/>
      <c r="C22" s="63" t="s">
        <v>77</v>
      </c>
      <c r="D22" s="64" t="s">
        <v>78</v>
      </c>
      <c r="E22" s="63" t="s">
        <v>6</v>
      </c>
      <c r="F22" s="63">
        <v>2</v>
      </c>
      <c r="G22" s="65">
        <v>245.61</v>
      </c>
      <c r="H22" s="65">
        <f>G22*1.25</f>
        <v>307.01250000000005</v>
      </c>
      <c r="I22" s="65">
        <f t="shared" si="0"/>
        <v>614.02500000000009</v>
      </c>
      <c r="J22" s="65"/>
      <c r="K22" s="65"/>
      <c r="L22" s="65"/>
      <c r="M22" s="65"/>
    </row>
    <row r="23" spans="1:13" s="29" customFormat="1" ht="25.5" customHeight="1">
      <c r="A23" s="102"/>
      <c r="B23" s="103"/>
      <c r="C23" s="63" t="s">
        <v>11</v>
      </c>
      <c r="D23" s="64" t="s">
        <v>79</v>
      </c>
      <c r="E23" s="63" t="s">
        <v>6</v>
      </c>
      <c r="F23" s="63">
        <v>3</v>
      </c>
      <c r="G23" s="65">
        <f>H23/1.25</f>
        <v>16.357333333333337</v>
      </c>
      <c r="H23" s="65">
        <f>M23</f>
        <v>20.446666666666669</v>
      </c>
      <c r="I23" s="65">
        <f t="shared" si="0"/>
        <v>61.34</v>
      </c>
      <c r="J23" s="65">
        <v>23.44</v>
      </c>
      <c r="K23" s="65">
        <v>17.399999999999999</v>
      </c>
      <c r="L23" s="65">
        <v>20.5</v>
      </c>
      <c r="M23" s="65">
        <f>AVERAGE(J23,K23,L23)</f>
        <v>20.446666666666669</v>
      </c>
    </row>
    <row r="24" spans="1:13" s="29" customFormat="1" ht="25.5" customHeight="1">
      <c r="A24" s="102"/>
      <c r="B24" s="103"/>
      <c r="C24" s="63" t="s">
        <v>80</v>
      </c>
      <c r="D24" s="64" t="s">
        <v>81</v>
      </c>
      <c r="E24" s="63" t="s">
        <v>82</v>
      </c>
      <c r="F24" s="63">
        <v>1</v>
      </c>
      <c r="G24" s="65">
        <v>142.21</v>
      </c>
      <c r="H24" s="65">
        <f>G24*1.25</f>
        <v>177.76250000000002</v>
      </c>
      <c r="I24" s="65">
        <f t="shared" si="0"/>
        <v>177.76250000000002</v>
      </c>
      <c r="J24" s="65"/>
      <c r="K24" s="65"/>
      <c r="L24" s="65"/>
      <c r="M24" s="65"/>
    </row>
    <row r="25" spans="1:13" s="29" customFormat="1" ht="25.5" customHeight="1">
      <c r="A25" s="102"/>
      <c r="B25" s="103"/>
      <c r="C25" s="63" t="s">
        <v>83</v>
      </c>
      <c r="D25" s="64" t="s">
        <v>84</v>
      </c>
      <c r="E25" s="63" t="s">
        <v>82</v>
      </c>
      <c r="F25" s="63">
        <v>1</v>
      </c>
      <c r="G25" s="65">
        <v>17.309999999999999</v>
      </c>
      <c r="H25" s="65">
        <f>G25*1.25</f>
        <v>21.637499999999999</v>
      </c>
      <c r="I25" s="65">
        <f t="shared" si="0"/>
        <v>21.637499999999999</v>
      </c>
      <c r="J25" s="65"/>
      <c r="K25" s="65"/>
      <c r="L25" s="65"/>
      <c r="M25" s="65"/>
    </row>
    <row r="26" spans="1:13" s="29" customFormat="1" ht="25.5" customHeight="1">
      <c r="A26" s="102"/>
      <c r="B26" s="103"/>
      <c r="C26" s="63" t="s">
        <v>85</v>
      </c>
      <c r="D26" s="64" t="s">
        <v>88</v>
      </c>
      <c r="E26" s="63" t="s">
        <v>82</v>
      </c>
      <c r="F26" s="63">
        <v>1</v>
      </c>
      <c r="G26" s="65">
        <v>11.06</v>
      </c>
      <c r="H26" s="65">
        <f>G26*1.25</f>
        <v>13.825000000000001</v>
      </c>
      <c r="I26" s="65">
        <f t="shared" si="0"/>
        <v>13.825000000000001</v>
      </c>
      <c r="J26" s="65"/>
      <c r="K26" s="65"/>
      <c r="L26" s="65"/>
      <c r="M26" s="65"/>
    </row>
    <row r="27" spans="1:13" s="29" customFormat="1" ht="25.5" customHeight="1">
      <c r="A27" s="102"/>
      <c r="B27" s="103"/>
      <c r="C27" s="63" t="s">
        <v>86</v>
      </c>
      <c r="D27" s="64" t="s">
        <v>89</v>
      </c>
      <c r="E27" s="63" t="s">
        <v>82</v>
      </c>
      <c r="F27" s="63">
        <v>1</v>
      </c>
      <c r="G27" s="65">
        <v>7.34</v>
      </c>
      <c r="H27" s="65">
        <f>G27*1.25</f>
        <v>9.1750000000000007</v>
      </c>
      <c r="I27" s="65">
        <f t="shared" si="0"/>
        <v>9.1750000000000007</v>
      </c>
      <c r="J27" s="65"/>
      <c r="K27" s="65"/>
      <c r="L27" s="65"/>
      <c r="M27" s="65"/>
    </row>
    <row r="28" spans="1:13" s="29" customFormat="1" ht="28.5">
      <c r="A28" s="59">
        <v>2</v>
      </c>
      <c r="B28" s="60" t="s">
        <v>36</v>
      </c>
      <c r="C28" s="66" t="s">
        <v>87</v>
      </c>
      <c r="D28" s="67" t="s">
        <v>122</v>
      </c>
      <c r="E28" s="66" t="s">
        <v>42</v>
      </c>
      <c r="F28" s="66">
        <v>1</v>
      </c>
      <c r="G28" s="68">
        <f>G29*F29+G30*F30+G31*F31+G32*F32+G33*F33</f>
        <v>124.21333333333334</v>
      </c>
      <c r="H28" s="68">
        <f>SUM(I29:I33)</f>
        <v>155.26666666666668</v>
      </c>
      <c r="I28" s="68">
        <f>F28*ROUND(H28,2)</f>
        <v>155.27000000000001</v>
      </c>
      <c r="J28" s="68"/>
      <c r="K28" s="68"/>
      <c r="L28" s="68"/>
      <c r="M28" s="68"/>
    </row>
    <row r="29" spans="1:13" s="29" customFormat="1" ht="28.5" customHeight="1">
      <c r="A29" s="102"/>
      <c r="B29" s="103" t="s">
        <v>36</v>
      </c>
      <c r="C29" s="63" t="s">
        <v>11</v>
      </c>
      <c r="D29" s="64" t="s">
        <v>123</v>
      </c>
      <c r="E29" s="63" t="s">
        <v>42</v>
      </c>
      <c r="F29" s="63">
        <v>1</v>
      </c>
      <c r="G29" s="65">
        <f>H29/1.25</f>
        <v>35.25333333333333</v>
      </c>
      <c r="H29" s="65">
        <f>M29</f>
        <v>44.066666666666663</v>
      </c>
      <c r="I29" s="65">
        <f>F29*H29</f>
        <v>44.066666666666663</v>
      </c>
      <c r="J29" s="65">
        <v>52</v>
      </c>
      <c r="K29" s="65">
        <v>34.200000000000003</v>
      </c>
      <c r="L29" s="65">
        <v>46</v>
      </c>
      <c r="M29" s="65">
        <f>AVERAGE(J29,K29,L29)</f>
        <v>44.066666666666663</v>
      </c>
    </row>
    <row r="30" spans="1:13" s="29" customFormat="1" ht="18" customHeight="1">
      <c r="A30" s="102"/>
      <c r="B30" s="103"/>
      <c r="C30" s="63" t="s">
        <v>80</v>
      </c>
      <c r="D30" s="64" t="s">
        <v>81</v>
      </c>
      <c r="E30" s="63" t="s">
        <v>82</v>
      </c>
      <c r="F30" s="63">
        <v>0.5</v>
      </c>
      <c r="G30" s="65">
        <v>142.21</v>
      </c>
      <c r="H30" s="65">
        <f>G30*1.25</f>
        <v>177.76250000000002</v>
      </c>
      <c r="I30" s="65">
        <f>F30*H30</f>
        <v>88.881250000000009</v>
      </c>
      <c r="J30" s="65"/>
      <c r="K30" s="65"/>
      <c r="L30" s="65"/>
      <c r="M30" s="65"/>
    </row>
    <row r="31" spans="1:13" s="29" customFormat="1" ht="18" customHeight="1">
      <c r="A31" s="102"/>
      <c r="B31" s="103"/>
      <c r="C31" s="63" t="s">
        <v>83</v>
      </c>
      <c r="D31" s="64" t="s">
        <v>84</v>
      </c>
      <c r="E31" s="63" t="s">
        <v>82</v>
      </c>
      <c r="F31" s="63">
        <v>0.5</v>
      </c>
      <c r="G31" s="65">
        <v>17.309999999999999</v>
      </c>
      <c r="H31" s="65">
        <f>G31*1.25</f>
        <v>21.637499999999999</v>
      </c>
      <c r="I31" s="65">
        <f>F31*H31</f>
        <v>10.81875</v>
      </c>
      <c r="J31" s="65"/>
      <c r="K31" s="65"/>
      <c r="L31" s="65"/>
      <c r="M31" s="65"/>
    </row>
    <row r="32" spans="1:13" s="29" customFormat="1" ht="18" customHeight="1">
      <c r="A32" s="102"/>
      <c r="B32" s="103"/>
      <c r="C32" s="63" t="s">
        <v>85</v>
      </c>
      <c r="D32" s="64" t="s">
        <v>88</v>
      </c>
      <c r="E32" s="63" t="s">
        <v>82</v>
      </c>
      <c r="F32" s="63">
        <v>0.5</v>
      </c>
      <c r="G32" s="65">
        <v>11.06</v>
      </c>
      <c r="H32" s="65">
        <f>G32*1.25</f>
        <v>13.825000000000001</v>
      </c>
      <c r="I32" s="65">
        <f>F32*H32</f>
        <v>6.9125000000000005</v>
      </c>
      <c r="J32" s="65"/>
      <c r="K32" s="65"/>
      <c r="L32" s="65"/>
      <c r="M32" s="65"/>
    </row>
    <row r="33" spans="1:13" s="29" customFormat="1" ht="18" customHeight="1">
      <c r="A33" s="102"/>
      <c r="B33" s="103"/>
      <c r="C33" s="63" t="s">
        <v>86</v>
      </c>
      <c r="D33" s="64" t="s">
        <v>89</v>
      </c>
      <c r="E33" s="63" t="s">
        <v>82</v>
      </c>
      <c r="F33" s="63">
        <v>0.5</v>
      </c>
      <c r="G33" s="65">
        <v>7.34</v>
      </c>
      <c r="H33" s="65">
        <f>G33*1.25</f>
        <v>9.1750000000000007</v>
      </c>
      <c r="I33" s="65">
        <f>F33*H33</f>
        <v>4.5875000000000004</v>
      </c>
      <c r="J33" s="65"/>
      <c r="K33" s="65"/>
      <c r="L33" s="65"/>
      <c r="M33" s="65"/>
    </row>
    <row r="34" spans="1:13" s="29" customFormat="1" ht="15">
      <c r="A34" s="59">
        <v>3</v>
      </c>
      <c r="B34" s="60" t="s">
        <v>36</v>
      </c>
      <c r="C34" s="66" t="s">
        <v>90</v>
      </c>
      <c r="D34" s="66" t="s">
        <v>124</v>
      </c>
      <c r="E34" s="66" t="s">
        <v>13</v>
      </c>
      <c r="F34" s="66">
        <v>1</v>
      </c>
      <c r="G34" s="68">
        <f>G35*F35+G36*F36+G37*F37</f>
        <v>1510.6299999999999</v>
      </c>
      <c r="H34" s="68">
        <f>SUM(I35:I37)</f>
        <v>1888.2875000000001</v>
      </c>
      <c r="I34" s="68">
        <f>F34*ROUND(H34,2)</f>
        <v>1888.29</v>
      </c>
      <c r="J34" s="66"/>
      <c r="K34" s="66"/>
      <c r="L34" s="66"/>
      <c r="M34" s="66"/>
    </row>
    <row r="35" spans="1:13" s="29" customFormat="1" ht="42.75">
      <c r="A35" s="104"/>
      <c r="B35" s="102" t="s">
        <v>36</v>
      </c>
      <c r="C35" s="63" t="s">
        <v>91</v>
      </c>
      <c r="D35" s="64" t="s">
        <v>92</v>
      </c>
      <c r="E35" s="63" t="s">
        <v>6</v>
      </c>
      <c r="F35" s="63">
        <v>1</v>
      </c>
      <c r="G35" s="65">
        <v>1309.02</v>
      </c>
      <c r="H35" s="65">
        <f>G35*1.25</f>
        <v>1636.2750000000001</v>
      </c>
      <c r="I35" s="65">
        <f>F35*H35</f>
        <v>1636.2750000000001</v>
      </c>
      <c r="J35" s="65"/>
      <c r="K35" s="65"/>
      <c r="L35" s="65"/>
      <c r="M35" s="65"/>
    </row>
    <row r="36" spans="1:13" s="29" customFormat="1" ht="28.5">
      <c r="A36" s="104"/>
      <c r="B36" s="102"/>
      <c r="C36" s="69" t="s">
        <v>93</v>
      </c>
      <c r="D36" s="70" t="s">
        <v>94</v>
      </c>
      <c r="E36" s="63" t="s">
        <v>6</v>
      </c>
      <c r="F36" s="63">
        <v>1</v>
      </c>
      <c r="G36" s="65">
        <v>49.52</v>
      </c>
      <c r="H36" s="65">
        <f>G36*1.25</f>
        <v>61.900000000000006</v>
      </c>
      <c r="I36" s="65">
        <f>F36*H36</f>
        <v>61.900000000000006</v>
      </c>
      <c r="J36" s="65"/>
      <c r="K36" s="65"/>
      <c r="L36" s="65"/>
      <c r="M36" s="65"/>
    </row>
    <row r="37" spans="1:13" s="29" customFormat="1" ht="42.75">
      <c r="A37" s="104"/>
      <c r="B37" s="102"/>
      <c r="C37" s="69" t="s">
        <v>95</v>
      </c>
      <c r="D37" s="70" t="s">
        <v>96</v>
      </c>
      <c r="E37" s="63" t="s">
        <v>6</v>
      </c>
      <c r="F37" s="63">
        <v>1</v>
      </c>
      <c r="G37" s="65">
        <v>152.09</v>
      </c>
      <c r="H37" s="65">
        <f>G37*1.25</f>
        <v>190.11250000000001</v>
      </c>
      <c r="I37" s="65">
        <f>F37*H37</f>
        <v>190.11250000000001</v>
      </c>
      <c r="J37" s="65"/>
      <c r="K37" s="65"/>
      <c r="L37" s="65"/>
      <c r="M37" s="65"/>
    </row>
    <row r="38" spans="1:13" s="29" customFormat="1" ht="18" customHeight="1">
      <c r="A38" s="71"/>
      <c r="B38" s="72"/>
      <c r="C38" s="73"/>
      <c r="D38" s="74"/>
      <c r="E38" s="71"/>
      <c r="F38" s="71"/>
      <c r="G38" s="75"/>
      <c r="H38" s="75"/>
      <c r="I38" s="75"/>
      <c r="J38" s="75"/>
      <c r="K38" s="75"/>
      <c r="L38" s="75"/>
      <c r="M38" s="75"/>
    </row>
    <row r="39" spans="1:13" s="29" customFormat="1" ht="14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 s="29" customFormat="1" ht="30" customHeight="1">
      <c r="A40" s="105" t="s">
        <v>97</v>
      </c>
      <c r="B40" s="105"/>
      <c r="C40" s="105"/>
      <c r="D40" s="105"/>
      <c r="E40" s="105"/>
      <c r="F40" s="105"/>
      <c r="G40" s="105"/>
      <c r="H40" s="105"/>
      <c r="I40" s="105"/>
      <c r="J40" s="76"/>
      <c r="K40" s="76"/>
      <c r="L40" s="76"/>
      <c r="M40" s="76"/>
    </row>
    <row r="41" spans="1:13" s="29" customFormat="1">
      <c r="A41" s="49"/>
      <c r="B41" s="49"/>
      <c r="C41" s="49"/>
      <c r="D41" s="49"/>
      <c r="E41" s="49"/>
      <c r="F41" s="49"/>
      <c r="G41" s="49"/>
      <c r="H41" s="49"/>
      <c r="I41" s="49"/>
      <c r="J41" s="77"/>
      <c r="K41" s="77"/>
      <c r="L41" s="77"/>
    </row>
    <row r="42" spans="1:13" s="29" customFormat="1">
      <c r="A42" s="49"/>
      <c r="B42" s="49"/>
      <c r="C42" s="49"/>
      <c r="D42" s="49"/>
      <c r="E42" s="49"/>
      <c r="F42" s="49"/>
      <c r="G42" s="49"/>
      <c r="H42" s="49"/>
      <c r="I42" s="49"/>
    </row>
    <row r="43" spans="1:13" s="29" customFormat="1" ht="6" customHeight="1">
      <c r="A43" s="49"/>
      <c r="B43" s="49"/>
      <c r="C43" s="49"/>
      <c r="D43" s="49"/>
      <c r="E43" s="49"/>
      <c r="F43" s="49"/>
      <c r="G43" s="49"/>
      <c r="H43" s="49"/>
      <c r="I43" s="49"/>
    </row>
    <row r="44" spans="1:13" s="29" customFormat="1" ht="19.5" customHeight="1">
      <c r="A44" s="101" t="s">
        <v>98</v>
      </c>
      <c r="B44" s="101"/>
      <c r="C44" s="101"/>
      <c r="D44" s="101"/>
      <c r="E44" s="101"/>
      <c r="F44" s="101"/>
      <c r="G44" s="101"/>
      <c r="H44" s="101"/>
      <c r="I44" s="101"/>
    </row>
    <row r="45" spans="1:13" s="29" customFormat="1">
      <c r="A45" s="49"/>
      <c r="B45" s="49"/>
      <c r="C45" s="49"/>
      <c r="D45" s="49"/>
      <c r="E45" s="49"/>
      <c r="F45" s="49"/>
      <c r="G45" s="49"/>
      <c r="H45" s="49"/>
      <c r="I45" s="49"/>
    </row>
    <row r="46" spans="1:13" s="29" customFormat="1">
      <c r="A46" s="49"/>
      <c r="B46" s="49"/>
      <c r="C46" s="49"/>
      <c r="D46" s="49"/>
      <c r="E46" s="49"/>
      <c r="F46" s="49"/>
      <c r="G46" s="49"/>
      <c r="H46" s="49"/>
      <c r="I46" s="49"/>
    </row>
    <row r="47" spans="1:13" s="29" customFormat="1">
      <c r="A47" s="49"/>
      <c r="B47" s="49"/>
      <c r="C47" s="49"/>
      <c r="D47" s="49"/>
      <c r="E47" s="49"/>
      <c r="F47" s="49"/>
      <c r="G47" s="49"/>
      <c r="H47" s="49"/>
      <c r="I47" s="49"/>
    </row>
    <row r="48" spans="1:13" s="29" customFormat="1">
      <c r="A48" s="49"/>
      <c r="B48" s="49"/>
      <c r="C48" s="49"/>
      <c r="D48" s="49"/>
      <c r="E48" s="49"/>
      <c r="F48" s="49"/>
      <c r="G48" s="49"/>
      <c r="H48" s="49"/>
      <c r="I48" s="49"/>
    </row>
    <row r="49" spans="1:77" s="29" customFormat="1" ht="14.25">
      <c r="A49" s="97"/>
      <c r="B49" s="97"/>
      <c r="C49" s="97"/>
      <c r="D49" s="97"/>
      <c r="E49" s="97"/>
      <c r="F49" s="97"/>
      <c r="G49" s="97"/>
      <c r="H49" s="97"/>
      <c r="I49" s="97"/>
    </row>
    <row r="50" spans="1:77" s="29" customFormat="1" ht="14.25">
      <c r="A50" s="97"/>
      <c r="B50" s="97"/>
      <c r="C50" s="97"/>
      <c r="D50" s="97"/>
      <c r="E50" s="97"/>
      <c r="F50" s="97"/>
      <c r="G50" s="97"/>
      <c r="H50" s="97"/>
      <c r="I50" s="97"/>
    </row>
    <row r="51" spans="1:77" s="29" customFormat="1" ht="14.25">
      <c r="A51" s="97"/>
      <c r="B51" s="97"/>
      <c r="C51" s="97"/>
      <c r="D51" s="97"/>
      <c r="E51" s="97"/>
      <c r="F51" s="97"/>
      <c r="G51" s="97"/>
      <c r="H51" s="97"/>
      <c r="I51" s="97"/>
    </row>
    <row r="52" spans="1:77" s="29" customFormat="1">
      <c r="A52" s="49"/>
      <c r="B52" s="49"/>
      <c r="C52" s="49"/>
      <c r="D52" s="49"/>
      <c r="E52" s="49"/>
      <c r="F52" s="49"/>
      <c r="G52" s="49"/>
      <c r="H52" s="49"/>
      <c r="I52" s="49"/>
    </row>
    <row r="53" spans="1:77" s="29" customFormat="1"/>
    <row r="54" spans="1:77" s="29" customFormat="1">
      <c r="A54" s="50"/>
      <c r="B54" s="24"/>
      <c r="C54" s="24"/>
      <c r="D54" s="25"/>
      <c r="E54" s="26"/>
      <c r="F54" s="27"/>
      <c r="G54" s="28"/>
      <c r="H54" s="28"/>
      <c r="I54" s="28"/>
    </row>
    <row r="55" spans="1:77" s="29" customFormat="1">
      <c r="A55" s="50"/>
      <c r="B55" s="24"/>
      <c r="C55" s="24"/>
      <c r="D55" s="25"/>
      <c r="E55" s="26"/>
      <c r="F55" s="27"/>
      <c r="G55" s="28"/>
      <c r="H55" s="28"/>
      <c r="I55" s="28"/>
    </row>
    <row r="56" spans="1:77" s="29" customFormat="1">
      <c r="A56" s="50"/>
      <c r="B56" s="24"/>
      <c r="C56" s="24"/>
      <c r="D56" s="25"/>
      <c r="E56" s="26"/>
      <c r="F56" s="27"/>
      <c r="G56" s="28"/>
      <c r="H56" s="28"/>
      <c r="I56" s="28"/>
    </row>
    <row r="57" spans="1:77" s="29" customFormat="1">
      <c r="A57" s="50"/>
      <c r="B57" s="24"/>
      <c r="C57" s="24"/>
      <c r="D57" s="25"/>
      <c r="E57" s="26"/>
      <c r="F57" s="27"/>
      <c r="G57" s="28"/>
      <c r="H57" s="28"/>
      <c r="I57" s="28"/>
    </row>
    <row r="58" spans="1:77" s="29" customFormat="1">
      <c r="A58" s="50"/>
      <c r="B58" s="24"/>
      <c r="C58" s="24"/>
      <c r="D58" s="25"/>
      <c r="E58" s="26"/>
      <c r="F58" s="27"/>
      <c r="G58" s="28"/>
      <c r="H58" s="28"/>
      <c r="I58" s="28"/>
    </row>
    <row r="59" spans="1:77" s="29" customFormat="1">
      <c r="A59" s="50"/>
      <c r="B59" s="24"/>
      <c r="C59" s="24"/>
      <c r="D59" s="25"/>
      <c r="E59" s="26"/>
      <c r="F59" s="27"/>
      <c r="G59" s="28"/>
      <c r="H59" s="28"/>
      <c r="I59" s="28"/>
    </row>
    <row r="60" spans="1:77" s="24" customFormat="1">
      <c r="A60" s="50"/>
      <c r="D60" s="25"/>
      <c r="E60" s="26"/>
      <c r="F60" s="27"/>
      <c r="G60" s="28"/>
      <c r="H60" s="28"/>
      <c r="I60" s="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</row>
    <row r="61" spans="1:77" s="24" customFormat="1">
      <c r="A61" s="50"/>
      <c r="D61" s="25"/>
      <c r="E61" s="26"/>
      <c r="F61" s="27"/>
      <c r="G61" s="28"/>
      <c r="H61" s="28"/>
      <c r="I61" s="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</row>
    <row r="62" spans="1:77" s="24" customFormat="1">
      <c r="A62" s="50"/>
      <c r="D62" s="25"/>
      <c r="E62" s="26"/>
      <c r="F62" s="27"/>
      <c r="G62" s="28"/>
      <c r="H62" s="28"/>
      <c r="I62" s="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</row>
    <row r="63" spans="1:77" s="24" customFormat="1">
      <c r="A63" s="50"/>
      <c r="D63" s="25"/>
      <c r="E63" s="26"/>
      <c r="F63" s="27"/>
      <c r="G63" s="28"/>
      <c r="H63" s="28"/>
      <c r="I63" s="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</row>
    <row r="64" spans="1:77" s="24" customFormat="1">
      <c r="A64" s="50"/>
      <c r="D64" s="25"/>
      <c r="E64" s="26"/>
      <c r="F64" s="27"/>
      <c r="G64" s="28"/>
      <c r="H64" s="28"/>
      <c r="I64" s="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</row>
    <row r="65" spans="1:77" s="24" customFormat="1">
      <c r="A65" s="50"/>
      <c r="D65" s="25"/>
      <c r="E65" s="26"/>
      <c r="F65" s="27"/>
      <c r="G65" s="28"/>
      <c r="H65" s="28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</row>
    <row r="66" spans="1:77" s="24" customFormat="1">
      <c r="A66" s="50"/>
      <c r="D66" s="25"/>
      <c r="E66" s="26"/>
      <c r="F66" s="27"/>
      <c r="G66" s="28"/>
      <c r="H66" s="28"/>
      <c r="I66" s="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</row>
    <row r="67" spans="1:77" s="24" customFormat="1">
      <c r="A67" s="50"/>
      <c r="D67" s="25"/>
      <c r="E67" s="26"/>
      <c r="F67" s="27"/>
      <c r="G67" s="28"/>
      <c r="H67" s="28"/>
      <c r="I67" s="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</row>
    <row r="68" spans="1:77" s="24" customFormat="1">
      <c r="A68" s="50"/>
      <c r="D68" s="25"/>
      <c r="E68" s="26"/>
      <c r="F68" s="27"/>
      <c r="G68" s="28"/>
      <c r="H68" s="28"/>
      <c r="I68" s="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</row>
    <row r="69" spans="1:77" s="24" customFormat="1">
      <c r="A69" s="50"/>
      <c r="D69" s="25"/>
      <c r="E69" s="26"/>
      <c r="F69" s="27"/>
      <c r="G69" s="28"/>
      <c r="H69" s="28"/>
      <c r="I69" s="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</row>
    <row r="70" spans="1:77" s="24" customFormat="1">
      <c r="A70" s="50"/>
      <c r="D70" s="25"/>
      <c r="E70" s="26"/>
      <c r="F70" s="27"/>
      <c r="G70" s="28"/>
      <c r="H70" s="28"/>
      <c r="I70" s="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</row>
    <row r="71" spans="1:77" s="24" customFormat="1">
      <c r="A71" s="50"/>
      <c r="D71" s="25"/>
      <c r="E71" s="26"/>
      <c r="F71" s="27"/>
      <c r="G71" s="28"/>
      <c r="H71" s="28"/>
      <c r="I71" s="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</row>
    <row r="72" spans="1:77" s="24" customFormat="1">
      <c r="A72" s="50"/>
      <c r="D72" s="25"/>
      <c r="E72" s="26"/>
      <c r="F72" s="27"/>
      <c r="G72" s="28"/>
      <c r="H72" s="28"/>
      <c r="I72" s="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</row>
    <row r="73" spans="1:77" s="24" customFormat="1">
      <c r="A73" s="50"/>
      <c r="D73" s="25"/>
      <c r="E73" s="26"/>
      <c r="F73" s="27"/>
      <c r="G73" s="28"/>
      <c r="H73" s="28"/>
      <c r="I73" s="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</row>
    <row r="74" spans="1:77" s="24" customFormat="1">
      <c r="A74" s="50"/>
      <c r="D74" s="25"/>
      <c r="E74" s="26"/>
      <c r="F74" s="27"/>
      <c r="G74" s="28"/>
      <c r="H74" s="28"/>
      <c r="I74" s="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</row>
    <row r="75" spans="1:77" s="24" customFormat="1">
      <c r="A75" s="50"/>
      <c r="D75" s="25"/>
      <c r="E75" s="26"/>
      <c r="F75" s="27"/>
      <c r="G75" s="28"/>
      <c r="H75" s="28"/>
      <c r="I75" s="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</row>
    <row r="76" spans="1:77" s="24" customFormat="1">
      <c r="A76" s="50"/>
      <c r="D76" s="25"/>
      <c r="E76" s="26"/>
      <c r="F76" s="27"/>
      <c r="G76" s="28"/>
      <c r="H76" s="28"/>
      <c r="I76" s="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</row>
    <row r="77" spans="1:77" s="24" customFormat="1">
      <c r="A77" s="50"/>
      <c r="D77" s="25"/>
      <c r="E77" s="26"/>
      <c r="F77" s="27"/>
      <c r="G77" s="28"/>
      <c r="H77" s="28"/>
      <c r="I77" s="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</row>
    <row r="78" spans="1:77" s="24" customFormat="1">
      <c r="A78" s="50"/>
      <c r="D78" s="25"/>
      <c r="E78" s="26"/>
      <c r="F78" s="27"/>
      <c r="G78" s="28"/>
      <c r="H78" s="28"/>
      <c r="I78" s="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</row>
    <row r="79" spans="1:77" s="24" customFormat="1">
      <c r="A79" s="50"/>
      <c r="D79" s="25"/>
      <c r="E79" s="26"/>
      <c r="F79" s="27"/>
      <c r="G79" s="28"/>
      <c r="H79" s="28"/>
      <c r="I79" s="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</row>
    <row r="80" spans="1:77" s="24" customFormat="1">
      <c r="A80" s="50"/>
      <c r="D80" s="25"/>
      <c r="E80" s="26"/>
      <c r="F80" s="27"/>
      <c r="G80" s="28"/>
      <c r="H80" s="28"/>
      <c r="I80" s="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</row>
    <row r="81" spans="1:77" s="24" customFormat="1">
      <c r="A81" s="50"/>
      <c r="D81" s="25"/>
      <c r="E81" s="26"/>
      <c r="F81" s="27"/>
      <c r="G81" s="28"/>
      <c r="H81" s="28"/>
      <c r="I81" s="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</row>
    <row r="82" spans="1:77" s="24" customFormat="1">
      <c r="A82" s="50"/>
      <c r="D82" s="25"/>
      <c r="E82" s="26"/>
      <c r="F82" s="27"/>
      <c r="G82" s="28"/>
      <c r="H82" s="28"/>
      <c r="I82" s="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</row>
    <row r="83" spans="1:77" s="24" customFormat="1">
      <c r="A83" s="50"/>
      <c r="D83" s="25"/>
      <c r="E83" s="26"/>
      <c r="F83" s="27"/>
      <c r="G83" s="28"/>
      <c r="H83" s="28"/>
      <c r="I83" s="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</row>
    <row r="84" spans="1:77" s="24" customFormat="1">
      <c r="A84" s="50"/>
      <c r="D84" s="25"/>
      <c r="E84" s="26"/>
      <c r="F84" s="27"/>
      <c r="G84" s="28"/>
      <c r="H84" s="28"/>
      <c r="I84" s="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</row>
    <row r="85" spans="1:77" s="24" customFormat="1">
      <c r="A85" s="50"/>
      <c r="D85" s="25"/>
      <c r="E85" s="26"/>
      <c r="F85" s="27"/>
      <c r="G85" s="28"/>
      <c r="H85" s="28"/>
      <c r="I85" s="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</row>
    <row r="86" spans="1:77" s="24" customFormat="1">
      <c r="A86" s="50"/>
      <c r="D86" s="25"/>
      <c r="E86" s="26"/>
      <c r="F86" s="27"/>
      <c r="G86" s="28"/>
      <c r="H86" s="28"/>
      <c r="I86" s="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</row>
    <row r="87" spans="1:77" s="24" customFormat="1">
      <c r="A87" s="50"/>
      <c r="D87" s="25"/>
      <c r="E87" s="26"/>
      <c r="F87" s="27"/>
      <c r="G87" s="28"/>
      <c r="H87" s="28"/>
      <c r="I87" s="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</row>
    <row r="88" spans="1:77" s="24" customFormat="1">
      <c r="A88" s="50"/>
      <c r="D88" s="25"/>
      <c r="E88" s="26"/>
      <c r="F88" s="27"/>
      <c r="G88" s="28"/>
      <c r="H88" s="28"/>
      <c r="I88" s="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</row>
    <row r="89" spans="1:77" s="24" customFormat="1">
      <c r="A89" s="50"/>
      <c r="D89" s="25"/>
      <c r="E89" s="26"/>
      <c r="F89" s="27"/>
      <c r="G89" s="28"/>
      <c r="H89" s="28"/>
      <c r="I89" s="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</row>
    <row r="90" spans="1:77" s="24" customFormat="1">
      <c r="A90" s="50"/>
      <c r="D90" s="25"/>
      <c r="E90" s="26"/>
      <c r="F90" s="27"/>
      <c r="G90" s="28"/>
      <c r="H90" s="28"/>
      <c r="I90" s="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</row>
    <row r="91" spans="1:77" s="24" customFormat="1">
      <c r="A91" s="50"/>
      <c r="D91" s="25"/>
      <c r="E91" s="26"/>
      <c r="F91" s="27"/>
      <c r="G91" s="28"/>
      <c r="H91" s="28"/>
      <c r="I91" s="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</row>
    <row r="92" spans="1:77" s="24" customFormat="1">
      <c r="A92" s="50"/>
      <c r="D92" s="25"/>
      <c r="E92" s="26"/>
      <c r="F92" s="27"/>
      <c r="G92" s="28"/>
      <c r="H92" s="28"/>
      <c r="I92" s="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</row>
    <row r="93" spans="1:77" s="24" customFormat="1">
      <c r="A93" s="50"/>
      <c r="D93" s="25"/>
      <c r="E93" s="26"/>
      <c r="F93" s="27"/>
      <c r="G93" s="28"/>
      <c r="H93" s="28"/>
      <c r="I93" s="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</row>
    <row r="94" spans="1:77" s="24" customFormat="1">
      <c r="A94" s="50"/>
      <c r="D94" s="25"/>
      <c r="E94" s="26"/>
      <c r="F94" s="27"/>
      <c r="G94" s="28"/>
      <c r="H94" s="28"/>
      <c r="I94" s="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</row>
    <row r="95" spans="1:77" s="24" customFormat="1">
      <c r="A95" s="50"/>
      <c r="D95" s="25"/>
      <c r="E95" s="26"/>
      <c r="F95" s="27"/>
      <c r="G95" s="28"/>
      <c r="H95" s="28"/>
      <c r="I95" s="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</row>
    <row r="96" spans="1:77" s="24" customFormat="1">
      <c r="A96" s="50"/>
      <c r="D96" s="25"/>
      <c r="E96" s="26"/>
      <c r="F96" s="27"/>
      <c r="G96" s="28"/>
      <c r="H96" s="28"/>
      <c r="I96" s="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</row>
    <row r="97" spans="1:77" s="24" customFormat="1">
      <c r="A97" s="50"/>
      <c r="D97" s="25"/>
      <c r="E97" s="26"/>
      <c r="F97" s="27"/>
      <c r="G97" s="28"/>
      <c r="H97" s="28"/>
      <c r="I97" s="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</row>
    <row r="98" spans="1:77" s="24" customFormat="1">
      <c r="A98" s="50"/>
      <c r="D98" s="25"/>
      <c r="E98" s="26"/>
      <c r="F98" s="27"/>
      <c r="G98" s="28"/>
      <c r="H98" s="28"/>
      <c r="I98" s="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</row>
    <row r="99" spans="1:77" s="24" customFormat="1">
      <c r="A99" s="50"/>
      <c r="D99" s="25"/>
      <c r="E99" s="26"/>
      <c r="F99" s="27"/>
      <c r="G99" s="28"/>
      <c r="H99" s="28"/>
      <c r="I99" s="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</row>
    <row r="100" spans="1:77" s="24" customFormat="1">
      <c r="A100" s="50"/>
      <c r="D100" s="25"/>
      <c r="E100" s="26"/>
      <c r="F100" s="27"/>
      <c r="G100" s="28"/>
      <c r="H100" s="28"/>
      <c r="I100" s="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</row>
    <row r="101" spans="1:77" s="24" customFormat="1">
      <c r="A101" s="50"/>
      <c r="D101" s="25"/>
      <c r="E101" s="26"/>
      <c r="F101" s="27"/>
      <c r="G101" s="28"/>
      <c r="H101" s="28"/>
      <c r="I101" s="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</row>
    <row r="102" spans="1:77" s="24" customFormat="1">
      <c r="A102" s="50"/>
      <c r="D102" s="25"/>
      <c r="E102" s="26"/>
      <c r="F102" s="27"/>
      <c r="G102" s="28"/>
      <c r="H102" s="28"/>
      <c r="I102" s="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</row>
    <row r="103" spans="1:77" s="24" customFormat="1">
      <c r="A103" s="50"/>
      <c r="D103" s="25"/>
      <c r="E103" s="26"/>
      <c r="F103" s="27"/>
      <c r="G103" s="28"/>
      <c r="H103" s="28"/>
      <c r="I103" s="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</row>
    <row r="104" spans="1:77" s="24" customFormat="1">
      <c r="A104" s="50"/>
      <c r="D104" s="25"/>
      <c r="E104" s="26"/>
      <c r="F104" s="27"/>
      <c r="G104" s="28"/>
      <c r="H104" s="28"/>
      <c r="I104" s="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</row>
    <row r="105" spans="1:77" s="24" customFormat="1">
      <c r="A105" s="50"/>
      <c r="D105" s="25"/>
      <c r="E105" s="26"/>
      <c r="F105" s="27"/>
      <c r="G105" s="28"/>
      <c r="H105" s="28"/>
      <c r="I105" s="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</row>
    <row r="106" spans="1:77" s="24" customFormat="1">
      <c r="A106" s="50"/>
      <c r="D106" s="25"/>
      <c r="E106" s="26"/>
      <c r="F106" s="27"/>
      <c r="G106" s="28"/>
      <c r="H106" s="28"/>
      <c r="I106" s="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29"/>
      <c r="BY106" s="29"/>
    </row>
    <row r="107" spans="1:77" s="24" customFormat="1">
      <c r="A107" s="50"/>
      <c r="D107" s="25"/>
      <c r="E107" s="26"/>
      <c r="F107" s="27"/>
      <c r="G107" s="28"/>
      <c r="H107" s="28"/>
      <c r="I107" s="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29"/>
      <c r="BY107" s="29"/>
    </row>
    <row r="108" spans="1:77" s="24" customFormat="1">
      <c r="A108" s="50"/>
      <c r="D108" s="25"/>
      <c r="E108" s="26"/>
      <c r="F108" s="27"/>
      <c r="G108" s="28"/>
      <c r="H108" s="28"/>
      <c r="I108" s="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</row>
    <row r="109" spans="1:77" s="24" customFormat="1">
      <c r="A109" s="50"/>
      <c r="D109" s="25"/>
      <c r="E109" s="26"/>
      <c r="F109" s="27"/>
      <c r="G109" s="28"/>
      <c r="H109" s="28"/>
      <c r="I109" s="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</row>
    <row r="110" spans="1:77" s="24" customFormat="1">
      <c r="A110" s="50"/>
      <c r="D110" s="25"/>
      <c r="E110" s="26"/>
      <c r="F110" s="27"/>
      <c r="G110" s="28"/>
      <c r="H110" s="28"/>
      <c r="I110" s="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29"/>
      <c r="BY110" s="29"/>
    </row>
    <row r="111" spans="1:77" s="24" customFormat="1">
      <c r="A111" s="50"/>
      <c r="D111" s="25"/>
      <c r="E111" s="26"/>
      <c r="F111" s="27"/>
      <c r="G111" s="28"/>
      <c r="H111" s="28"/>
      <c r="I111" s="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</row>
    <row r="112" spans="1:77" s="24" customFormat="1">
      <c r="A112" s="50"/>
      <c r="D112" s="25"/>
      <c r="E112" s="26"/>
      <c r="F112" s="27"/>
      <c r="G112" s="28"/>
      <c r="H112" s="28"/>
      <c r="I112" s="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29"/>
      <c r="BY112" s="29"/>
    </row>
    <row r="113" spans="1:77" s="24" customFormat="1">
      <c r="A113" s="50"/>
      <c r="D113" s="25"/>
      <c r="E113" s="26"/>
      <c r="F113" s="27"/>
      <c r="G113" s="28"/>
      <c r="H113" s="28"/>
      <c r="I113" s="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29"/>
      <c r="BY113" s="29"/>
    </row>
    <row r="114" spans="1:77" s="24" customFormat="1">
      <c r="A114" s="50"/>
      <c r="D114" s="25"/>
      <c r="E114" s="26"/>
      <c r="F114" s="27"/>
      <c r="G114" s="28"/>
      <c r="H114" s="28"/>
      <c r="I114" s="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29"/>
      <c r="BY114" s="29"/>
    </row>
    <row r="115" spans="1:77" s="24" customFormat="1">
      <c r="A115" s="50"/>
      <c r="D115" s="25"/>
      <c r="E115" s="26"/>
      <c r="F115" s="27"/>
      <c r="G115" s="28"/>
      <c r="H115" s="28"/>
      <c r="I115" s="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</row>
    <row r="116" spans="1:77" s="24" customFormat="1">
      <c r="A116" s="50"/>
      <c r="D116" s="25"/>
      <c r="E116" s="26"/>
      <c r="F116" s="27"/>
      <c r="G116" s="28"/>
      <c r="H116" s="28"/>
      <c r="I116" s="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</row>
    <row r="117" spans="1:77" s="24" customFormat="1">
      <c r="A117" s="50"/>
      <c r="D117" s="25"/>
      <c r="E117" s="26"/>
      <c r="F117" s="27"/>
      <c r="G117" s="28"/>
      <c r="H117" s="28"/>
      <c r="I117" s="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</row>
    <row r="118" spans="1:77" s="24" customFormat="1">
      <c r="A118" s="50"/>
      <c r="D118" s="25"/>
      <c r="E118" s="26"/>
      <c r="F118" s="27"/>
      <c r="G118" s="28"/>
      <c r="H118" s="28"/>
      <c r="I118" s="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</row>
    <row r="119" spans="1:77" s="24" customFormat="1">
      <c r="A119" s="50"/>
      <c r="D119" s="25"/>
      <c r="E119" s="26"/>
      <c r="F119" s="27"/>
      <c r="G119" s="28"/>
      <c r="H119" s="28"/>
      <c r="I119" s="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</row>
    <row r="120" spans="1:77" s="24" customFormat="1">
      <c r="A120" s="50"/>
      <c r="D120" s="25"/>
      <c r="E120" s="26"/>
      <c r="F120" s="27"/>
      <c r="G120" s="28"/>
      <c r="H120" s="28"/>
      <c r="I120" s="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</row>
    <row r="121" spans="1:77" s="24" customFormat="1">
      <c r="A121" s="50"/>
      <c r="D121" s="25"/>
      <c r="E121" s="26"/>
      <c r="F121" s="27"/>
      <c r="G121" s="28"/>
      <c r="H121" s="28"/>
      <c r="I121" s="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</row>
    <row r="122" spans="1:77" s="24" customFormat="1">
      <c r="A122" s="50"/>
      <c r="D122" s="25"/>
      <c r="E122" s="26"/>
      <c r="F122" s="27"/>
      <c r="G122" s="28"/>
      <c r="H122" s="28"/>
      <c r="I122" s="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29"/>
      <c r="BY122" s="29"/>
    </row>
    <row r="123" spans="1:77" s="24" customFormat="1">
      <c r="A123" s="50"/>
      <c r="D123" s="25"/>
      <c r="E123" s="26"/>
      <c r="F123" s="27"/>
      <c r="G123" s="28"/>
      <c r="H123" s="28"/>
      <c r="I123" s="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29"/>
      <c r="BY123" s="29"/>
    </row>
    <row r="124" spans="1:77" s="24" customFormat="1">
      <c r="A124" s="50"/>
      <c r="D124" s="25"/>
      <c r="E124" s="26"/>
      <c r="F124" s="27"/>
      <c r="G124" s="28"/>
      <c r="H124" s="28"/>
      <c r="I124" s="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29"/>
      <c r="BY124" s="29"/>
    </row>
    <row r="125" spans="1:77" s="24" customFormat="1">
      <c r="A125" s="50"/>
      <c r="D125" s="25"/>
      <c r="E125" s="26"/>
      <c r="F125" s="27"/>
      <c r="G125" s="28"/>
      <c r="H125" s="28"/>
      <c r="I125" s="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29"/>
      <c r="BY125" s="29"/>
    </row>
    <row r="126" spans="1:77" s="24" customFormat="1">
      <c r="A126" s="50"/>
      <c r="D126" s="25"/>
      <c r="E126" s="26"/>
      <c r="F126" s="27"/>
      <c r="G126" s="28"/>
      <c r="H126" s="28"/>
      <c r="I126" s="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</row>
    <row r="127" spans="1:77" s="24" customFormat="1">
      <c r="A127" s="50"/>
      <c r="D127" s="25"/>
      <c r="E127" s="26"/>
      <c r="F127" s="27"/>
      <c r="G127" s="28"/>
      <c r="H127" s="28"/>
      <c r="I127" s="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</row>
    <row r="128" spans="1:77" s="24" customFormat="1">
      <c r="A128" s="50"/>
      <c r="D128" s="25"/>
      <c r="E128" s="26"/>
      <c r="F128" s="27"/>
      <c r="G128" s="28"/>
      <c r="H128" s="28"/>
      <c r="I128" s="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29"/>
      <c r="BY128" s="29"/>
    </row>
    <row r="129" spans="1:77" s="24" customFormat="1">
      <c r="A129" s="50"/>
      <c r="D129" s="25"/>
      <c r="E129" s="26"/>
      <c r="F129" s="27"/>
      <c r="G129" s="28"/>
      <c r="H129" s="28"/>
      <c r="I129" s="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29"/>
      <c r="BY129" s="29"/>
    </row>
    <row r="130" spans="1:77" s="24" customFormat="1">
      <c r="A130" s="50"/>
      <c r="D130" s="25"/>
      <c r="E130" s="26"/>
      <c r="F130" s="27"/>
      <c r="G130" s="28"/>
      <c r="H130" s="28"/>
      <c r="I130" s="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29"/>
      <c r="BY130" s="29"/>
    </row>
    <row r="131" spans="1:77" s="24" customFormat="1">
      <c r="A131" s="50"/>
      <c r="D131" s="25"/>
      <c r="E131" s="26"/>
      <c r="F131" s="27"/>
      <c r="G131" s="28"/>
      <c r="H131" s="28"/>
      <c r="I131" s="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29"/>
      <c r="BY131" s="29"/>
    </row>
    <row r="132" spans="1:77" s="24" customFormat="1">
      <c r="A132" s="50"/>
      <c r="D132" s="25"/>
      <c r="E132" s="26"/>
      <c r="F132" s="27"/>
      <c r="G132" s="28"/>
      <c r="H132" s="28"/>
      <c r="I132" s="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29"/>
      <c r="BY132" s="29"/>
    </row>
    <row r="133" spans="1:77" s="24" customFormat="1">
      <c r="A133" s="50"/>
      <c r="D133" s="25"/>
      <c r="E133" s="26"/>
      <c r="F133" s="27"/>
      <c r="G133" s="28"/>
      <c r="H133" s="28"/>
      <c r="I133" s="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29"/>
      <c r="BY133" s="29"/>
    </row>
    <row r="134" spans="1:77" s="24" customFormat="1">
      <c r="A134" s="50"/>
      <c r="D134" s="25"/>
      <c r="E134" s="26"/>
      <c r="F134" s="27"/>
      <c r="G134" s="28"/>
      <c r="H134" s="28"/>
      <c r="I134" s="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29"/>
      <c r="BY134" s="29"/>
    </row>
    <row r="135" spans="1:77" s="24" customFormat="1">
      <c r="A135" s="50"/>
      <c r="D135" s="25"/>
      <c r="E135" s="26"/>
      <c r="F135" s="27"/>
      <c r="G135" s="28"/>
      <c r="H135" s="28"/>
      <c r="I135" s="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29"/>
      <c r="BY135" s="29"/>
    </row>
    <row r="136" spans="1:77" s="24" customFormat="1">
      <c r="A136" s="50"/>
      <c r="D136" s="25"/>
      <c r="E136" s="26"/>
      <c r="F136" s="27"/>
      <c r="G136" s="28"/>
      <c r="H136" s="28"/>
      <c r="I136" s="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29"/>
      <c r="BY136" s="29"/>
    </row>
    <row r="137" spans="1:77" s="24" customFormat="1">
      <c r="A137" s="50"/>
      <c r="D137" s="25"/>
      <c r="E137" s="26"/>
      <c r="F137" s="27"/>
      <c r="G137" s="28"/>
      <c r="H137" s="28"/>
      <c r="I137" s="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</row>
    <row r="138" spans="1:77" s="24" customFormat="1">
      <c r="A138" s="51"/>
      <c r="D138" s="25"/>
      <c r="E138" s="26"/>
      <c r="F138" s="27"/>
      <c r="G138" s="28"/>
      <c r="H138" s="28"/>
      <c r="I138" s="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29"/>
      <c r="BY138" s="29"/>
    </row>
  </sheetData>
  <mergeCells count="14">
    <mergeCell ref="A8:I10"/>
    <mergeCell ref="J8:M11"/>
    <mergeCell ref="A11:I11"/>
    <mergeCell ref="A15:A27"/>
    <mergeCell ref="B15:B27"/>
    <mergeCell ref="A44:I44"/>
    <mergeCell ref="A49:I49"/>
    <mergeCell ref="A50:I50"/>
    <mergeCell ref="A51:I51"/>
    <mergeCell ref="A29:A33"/>
    <mergeCell ref="B29:B33"/>
    <mergeCell ref="A35:A37"/>
    <mergeCell ref="B35:B37"/>
    <mergeCell ref="A40:I40"/>
  </mergeCells>
  <pageMargins left="0.43333333333333302" right="0.23611111111111099" top="0.35416666666666702" bottom="0.55138888888888904" header="0.51180555555555496" footer="0.51180555555555496"/>
  <pageSetup paperSize="9" scale="46" firstPageNumber="0" orientation="landscape" horizontalDpi="300" verticalDpi="300" r:id="rId1"/>
  <rowBreaks count="1" manualBreakCount="1">
    <brk id="54" max="16383" man="1"/>
  </rowBreaks>
  <colBreaks count="1" manualBreakCount="1">
    <brk id="13" max="5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8"/>
  <sheetViews>
    <sheetView zoomScale="80" zoomScaleNormal="80" workbookViewId="0">
      <selection activeCell="J27" sqref="J27"/>
    </sheetView>
  </sheetViews>
  <sheetFormatPr defaultColWidth="8.7109375" defaultRowHeight="12.75"/>
  <cols>
    <col min="2" max="2" width="84.28515625" bestFit="1" customWidth="1"/>
    <col min="3" max="3" width="19" customWidth="1"/>
    <col min="4" max="4" width="12.28515625" bestFit="1" customWidth="1"/>
    <col min="5" max="5" width="16.5703125" customWidth="1"/>
    <col min="6" max="6" width="16.140625" customWidth="1"/>
    <col min="7" max="7" width="19.140625" customWidth="1"/>
    <col min="8" max="8" width="18.28515625" customWidth="1"/>
  </cols>
  <sheetData>
    <row r="1" spans="1:8">
      <c r="A1" s="29"/>
      <c r="B1" s="29"/>
      <c r="C1" s="29"/>
      <c r="D1" s="29"/>
      <c r="E1" s="29"/>
      <c r="F1" s="29"/>
      <c r="G1" s="29"/>
      <c r="H1" s="29"/>
    </row>
    <row r="2" spans="1:8">
      <c r="A2" s="29"/>
      <c r="B2" s="29"/>
      <c r="C2" s="29"/>
      <c r="D2" s="29"/>
      <c r="E2" s="29"/>
      <c r="F2" s="29"/>
      <c r="G2" s="29"/>
      <c r="H2" s="29"/>
    </row>
    <row r="3" spans="1:8">
      <c r="A3" s="29"/>
      <c r="B3" s="29"/>
      <c r="C3" s="29"/>
      <c r="D3" s="29"/>
      <c r="E3" s="29"/>
      <c r="F3" s="29"/>
      <c r="G3" s="29"/>
      <c r="H3" s="29"/>
    </row>
    <row r="4" spans="1:8">
      <c r="A4" s="29"/>
      <c r="B4" s="29"/>
      <c r="C4" s="29"/>
      <c r="D4" s="29"/>
      <c r="E4" s="29"/>
      <c r="F4" s="29"/>
      <c r="G4" s="29"/>
      <c r="H4" s="29"/>
    </row>
    <row r="5" spans="1:8">
      <c r="A5" s="29"/>
      <c r="B5" s="29"/>
      <c r="C5" s="29"/>
      <c r="D5" s="29"/>
      <c r="E5" s="29"/>
      <c r="F5" s="29"/>
      <c r="G5" s="29"/>
      <c r="H5" s="29"/>
    </row>
    <row r="6" spans="1:8" ht="5.25" customHeight="1">
      <c r="A6" s="29"/>
      <c r="B6" s="29"/>
      <c r="C6" s="29"/>
      <c r="D6" s="29"/>
      <c r="E6" s="29"/>
      <c r="F6" s="29"/>
      <c r="G6" s="29"/>
      <c r="H6" s="29"/>
    </row>
    <row r="7" spans="1:8">
      <c r="A7" s="29"/>
      <c r="B7" s="29"/>
      <c r="C7" s="29"/>
      <c r="D7" s="29"/>
      <c r="E7" s="29"/>
      <c r="F7" s="29"/>
      <c r="G7" s="29"/>
      <c r="H7" s="29"/>
    </row>
    <row r="8" spans="1:8" ht="17.25">
      <c r="A8" s="110" t="s">
        <v>0</v>
      </c>
      <c r="B8" s="110"/>
      <c r="C8" s="110"/>
      <c r="D8" s="110"/>
      <c r="E8" s="110"/>
      <c r="F8" s="110"/>
      <c r="G8" s="110"/>
      <c r="H8" s="110"/>
    </row>
    <row r="9" spans="1:8">
      <c r="A9" s="132" t="s">
        <v>99</v>
      </c>
      <c r="B9" s="132"/>
      <c r="C9" s="132"/>
      <c r="D9" s="132" t="s">
        <v>100</v>
      </c>
      <c r="E9" s="132"/>
      <c r="F9" s="132"/>
      <c r="G9" s="132"/>
      <c r="H9" s="132"/>
    </row>
    <row r="10" spans="1:8">
      <c r="A10" s="132"/>
      <c r="B10" s="132"/>
      <c r="C10" s="132"/>
      <c r="D10" s="132"/>
      <c r="E10" s="132"/>
      <c r="F10" s="132"/>
      <c r="G10" s="132"/>
      <c r="H10" s="132"/>
    </row>
    <row r="11" spans="1:8" ht="17.25">
      <c r="A11" s="134" t="s">
        <v>120</v>
      </c>
      <c r="B11" s="135"/>
      <c r="C11" s="136"/>
      <c r="D11" s="132" t="s">
        <v>118</v>
      </c>
      <c r="E11" s="132"/>
      <c r="F11" s="132"/>
      <c r="G11" s="132"/>
      <c r="H11" s="132"/>
    </row>
    <row r="12" spans="1:8" ht="17.25">
      <c r="A12" s="130" t="s">
        <v>3</v>
      </c>
      <c r="B12" s="130" t="s">
        <v>102</v>
      </c>
      <c r="C12" s="130" t="s">
        <v>103</v>
      </c>
      <c r="D12" s="131" t="s">
        <v>104</v>
      </c>
      <c r="E12" s="131" t="s">
        <v>105</v>
      </c>
      <c r="F12" s="131" t="s">
        <v>106</v>
      </c>
      <c r="G12" s="131" t="s">
        <v>107</v>
      </c>
      <c r="H12" s="131" t="s">
        <v>108</v>
      </c>
    </row>
    <row r="13" spans="1:8" ht="17.25">
      <c r="A13" s="110">
        <v>1</v>
      </c>
      <c r="B13" s="112" t="s">
        <v>119</v>
      </c>
      <c r="C13" s="113">
        <f>'META 1'!H14</f>
        <v>4550</v>
      </c>
      <c r="D13" s="113">
        <f>C13*D14</f>
        <v>2275</v>
      </c>
      <c r="E13" s="113">
        <f>C13*E14</f>
        <v>2275</v>
      </c>
      <c r="F13" s="113"/>
      <c r="G13" s="113"/>
      <c r="H13" s="114"/>
    </row>
    <row r="14" spans="1:8" ht="17.25">
      <c r="A14" s="110"/>
      <c r="B14" s="115" t="s">
        <v>109</v>
      </c>
      <c r="C14" s="116">
        <v>100</v>
      </c>
      <c r="D14" s="117">
        <v>0.5</v>
      </c>
      <c r="E14" s="117">
        <v>0.5</v>
      </c>
      <c r="F14" s="113"/>
      <c r="G14" s="113"/>
      <c r="H14" s="113"/>
    </row>
    <row r="15" spans="1:8" ht="17.25">
      <c r="A15" s="110">
        <v>2</v>
      </c>
      <c r="B15" s="118" t="s">
        <v>15</v>
      </c>
      <c r="C15" s="113">
        <f>'META 1'!H15</f>
        <v>11391.94</v>
      </c>
      <c r="D15" s="113"/>
      <c r="E15" s="113"/>
      <c r="F15" s="113">
        <f>C15</f>
        <v>11391.94</v>
      </c>
      <c r="G15" s="113"/>
      <c r="H15" s="113"/>
    </row>
    <row r="16" spans="1:8" ht="17.25">
      <c r="A16" s="110"/>
      <c r="B16" s="115" t="s">
        <v>109</v>
      </c>
      <c r="C16" s="116">
        <v>100</v>
      </c>
      <c r="D16" s="113"/>
      <c r="E16" s="113"/>
      <c r="F16" s="117">
        <v>1</v>
      </c>
      <c r="G16" s="113"/>
      <c r="H16" s="113"/>
    </row>
    <row r="17" spans="1:8" ht="17.25">
      <c r="A17" s="119"/>
      <c r="B17" s="119"/>
      <c r="C17" s="119"/>
      <c r="D17" s="119"/>
      <c r="E17" s="119"/>
      <c r="F17" s="119"/>
      <c r="G17" s="119"/>
      <c r="H17" s="119"/>
    </row>
    <row r="18" spans="1:8" ht="17.25">
      <c r="A18" s="110" t="s">
        <v>20</v>
      </c>
      <c r="B18" s="110"/>
      <c r="C18" s="110"/>
      <c r="D18" s="110"/>
      <c r="E18" s="110"/>
      <c r="F18" s="110"/>
      <c r="G18" s="110"/>
      <c r="H18" s="110"/>
    </row>
    <row r="19" spans="1:8" ht="18.75" customHeight="1">
      <c r="A19" s="132" t="s">
        <v>99</v>
      </c>
      <c r="B19" s="132"/>
      <c r="C19" s="132"/>
      <c r="D19" s="132" t="s">
        <v>100</v>
      </c>
      <c r="E19" s="132"/>
      <c r="F19" s="132"/>
      <c r="G19" s="132"/>
      <c r="H19" s="132"/>
    </row>
    <row r="20" spans="1:8" ht="18.75" customHeight="1">
      <c r="A20" s="132"/>
      <c r="B20" s="132"/>
      <c r="C20" s="132"/>
      <c r="D20" s="132"/>
      <c r="E20" s="132"/>
      <c r="F20" s="132"/>
      <c r="G20" s="132"/>
      <c r="H20" s="132"/>
    </row>
    <row r="21" spans="1:8" ht="18.75" customHeight="1">
      <c r="A21" s="132" t="s">
        <v>120</v>
      </c>
      <c r="B21" s="132"/>
      <c r="C21" s="132"/>
      <c r="D21" s="133" t="s">
        <v>101</v>
      </c>
      <c r="E21" s="133"/>
      <c r="F21" s="133"/>
      <c r="G21" s="133"/>
      <c r="H21" s="133"/>
    </row>
    <row r="22" spans="1:8" ht="17.25">
      <c r="A22" s="130" t="s">
        <v>3</v>
      </c>
      <c r="B22" s="130" t="s">
        <v>102</v>
      </c>
      <c r="C22" s="130" t="s">
        <v>103</v>
      </c>
      <c r="D22" s="131" t="s">
        <v>104</v>
      </c>
      <c r="E22" s="131" t="s">
        <v>105</v>
      </c>
      <c r="F22" s="131" t="s">
        <v>106</v>
      </c>
      <c r="G22" s="131" t="s">
        <v>107</v>
      </c>
      <c r="H22" s="131" t="s">
        <v>108</v>
      </c>
    </row>
    <row r="23" spans="1:8" ht="17.25">
      <c r="A23" s="111">
        <v>1</v>
      </c>
      <c r="B23" s="112" t="str">
        <f>'PLANILHA ORÇAMENTÁRIA - META 2'!D15</f>
        <v>SERVIÇOS PRELIMINARES</v>
      </c>
      <c r="C23" s="113">
        <f>'PLANILHA ORÇAMENTÁRIA - META 2'!I15</f>
        <v>2310.3000000000002</v>
      </c>
      <c r="D23" s="114">
        <v>0.5</v>
      </c>
      <c r="E23" s="114">
        <v>0.5</v>
      </c>
      <c r="F23" s="113"/>
      <c r="G23" s="114"/>
      <c r="H23" s="114"/>
    </row>
    <row r="24" spans="1:8" ht="17.25">
      <c r="A24" s="111"/>
      <c r="B24" s="115" t="s">
        <v>109</v>
      </c>
      <c r="C24" s="114">
        <f>C23/C34</f>
        <v>1.1424102408377617E-2</v>
      </c>
      <c r="D24" s="113">
        <f>$C$23*D23</f>
        <v>1155.1500000000001</v>
      </c>
      <c r="E24" s="113">
        <f>$C$23*E23</f>
        <v>1155.1500000000001</v>
      </c>
      <c r="F24" s="113"/>
      <c r="G24" s="113"/>
      <c r="H24" s="113"/>
    </row>
    <row r="25" spans="1:8" ht="17.25">
      <c r="A25" s="111">
        <v>2</v>
      </c>
      <c r="B25" s="120" t="str">
        <f>'PLANILHA ORÇAMENTÁRIA - META 2'!D17</f>
        <v>INSTALAÇÃO DE LUMINÁRIA – RUA JOSÉ GENTINA - BAIRRO JD. CANANÉIA</v>
      </c>
      <c r="C25" s="113">
        <f>'PLANILHA ORÇAMENTÁRIA - META 2'!I17</f>
        <v>90252.25</v>
      </c>
      <c r="D25" s="113"/>
      <c r="E25" s="113"/>
      <c r="F25" s="114">
        <v>0.5</v>
      </c>
      <c r="G25" s="114">
        <v>0.5</v>
      </c>
      <c r="H25" s="114"/>
    </row>
    <row r="26" spans="1:8" ht="17.25">
      <c r="A26" s="111"/>
      <c r="B26" s="115" t="s">
        <v>109</v>
      </c>
      <c r="C26" s="114">
        <f>C25/C34</f>
        <v>0.44628444210124174</v>
      </c>
      <c r="D26" s="113"/>
      <c r="E26" s="113"/>
      <c r="F26" s="113">
        <f>$C$25*F25</f>
        <v>45126.125</v>
      </c>
      <c r="G26" s="113">
        <f>$C$25*G25</f>
        <v>45126.125</v>
      </c>
      <c r="H26" s="113"/>
    </row>
    <row r="27" spans="1:8" ht="34.5">
      <c r="A27" s="111">
        <v>3</v>
      </c>
      <c r="B27" s="120" t="str">
        <f>'PLANILHA ORÇAMENTÁRIA - META 2'!D21</f>
        <v>INSTALAÇÃO DE LUMINÁRIA - RUA TEREZA KOVACS DA SILVA - BAIRRO JD. CANANÉIA</v>
      </c>
      <c r="C27" s="113">
        <f>'PLANILHA ORÇAMENTÁRIA - META 2'!I21</f>
        <v>54071.75</v>
      </c>
      <c r="D27" s="113"/>
      <c r="E27" s="113"/>
      <c r="F27" s="113"/>
      <c r="G27" s="114">
        <v>1</v>
      </c>
      <c r="H27" s="114"/>
    </row>
    <row r="28" spans="1:8" ht="17.25">
      <c r="A28" s="111"/>
      <c r="B28" s="115" t="s">
        <v>109</v>
      </c>
      <c r="C28" s="114">
        <f>C27/C34</f>
        <v>0.26737705466830819</v>
      </c>
      <c r="D28" s="113"/>
      <c r="E28" s="113"/>
      <c r="F28" s="113"/>
      <c r="G28" s="113">
        <f>$C$27*G27</f>
        <v>54071.75</v>
      </c>
      <c r="H28" s="113"/>
    </row>
    <row r="29" spans="1:8" ht="34.5">
      <c r="A29" s="111">
        <v>4</v>
      </c>
      <c r="B29" s="120" t="str">
        <f>'PLANILHA ORÇAMENTÁRIA - META 2'!D27</f>
        <v>INSTALAÇÃO DE LUMINÁRIA - RUA MARINHA EMÍLIA DE CARVALHO -  BAIRRO: CHÁCARAS REUNIDAS</v>
      </c>
      <c r="C29" s="113">
        <f>'PLANILHA ORÇAMENTÁRIA - META 2'!I27</f>
        <v>9441.4500000000007</v>
      </c>
      <c r="D29" s="113"/>
      <c r="E29" s="113"/>
      <c r="F29" s="113"/>
      <c r="G29" s="113"/>
      <c r="H29" s="114">
        <v>1</v>
      </c>
    </row>
    <row r="30" spans="1:8" ht="17.25">
      <c r="A30" s="111"/>
      <c r="B30" s="115" t="s">
        <v>109</v>
      </c>
      <c r="C30" s="114">
        <f>C29/C34</f>
        <v>4.6686617185463727E-2</v>
      </c>
      <c r="D30" s="113"/>
      <c r="E30" s="113"/>
      <c r="F30" s="113"/>
      <c r="G30" s="113"/>
      <c r="H30" s="113">
        <f>$C$29*H29</f>
        <v>9441.4500000000007</v>
      </c>
    </row>
    <row r="31" spans="1:8" ht="34.5">
      <c r="A31" s="111">
        <v>5</v>
      </c>
      <c r="B31" s="120" t="str">
        <f>'PLANILHA ORÇAMENTÁRIA - META 2'!D25</f>
        <v>INSTALAÇÃO  DE LUMINÁRIA - AVENIDA ANTONIO BATISTA DE PROENÇA - BAIRRO: CHÁCARAS REUNIDAS</v>
      </c>
      <c r="C31" s="113">
        <f>'PLANILHA ORÇAMENTÁRIA - META 2'!I25</f>
        <v>30212.639999999999</v>
      </c>
      <c r="D31" s="113"/>
      <c r="E31" s="113"/>
      <c r="F31" s="113"/>
      <c r="G31" s="113"/>
      <c r="H31" s="114">
        <v>1</v>
      </c>
    </row>
    <row r="32" spans="1:8" ht="17.25">
      <c r="A32" s="111"/>
      <c r="B32" s="115" t="s">
        <v>109</v>
      </c>
      <c r="C32" s="114">
        <f>C31/C34</f>
        <v>0.14939717499348393</v>
      </c>
      <c r="D32" s="113"/>
      <c r="E32" s="113"/>
      <c r="F32" s="113"/>
      <c r="G32" s="113"/>
      <c r="H32" s="113">
        <f>$C$31*H31</f>
        <v>30212.639999999999</v>
      </c>
    </row>
    <row r="33" spans="1:8" ht="17.25">
      <c r="A33" s="121" t="s">
        <v>110</v>
      </c>
      <c r="B33" s="119"/>
      <c r="C33" s="119"/>
      <c r="D33" s="119"/>
      <c r="E33" s="119"/>
      <c r="F33" s="119"/>
      <c r="G33" s="119"/>
      <c r="H33" s="119"/>
    </row>
    <row r="34" spans="1:8" ht="17.25">
      <c r="A34" s="122" t="s">
        <v>111</v>
      </c>
      <c r="B34" s="122"/>
      <c r="C34" s="123">
        <f>SUM(C31+C29+C27+C25+C23+C15+C13)</f>
        <v>202230.33</v>
      </c>
      <c r="D34" s="124"/>
      <c r="E34" s="124"/>
      <c r="F34" s="124"/>
      <c r="G34" s="124"/>
      <c r="H34" s="124"/>
    </row>
    <row r="35" spans="1:8" ht="12.75" customHeight="1">
      <c r="A35" s="125" t="s">
        <v>112</v>
      </c>
      <c r="B35" s="125"/>
      <c r="C35" s="126"/>
      <c r="D35" s="123">
        <f>D13+D24</f>
        <v>3430.15</v>
      </c>
      <c r="E35" s="123">
        <f>E13+E24</f>
        <v>3430.15</v>
      </c>
      <c r="F35" s="123">
        <f>SUM(F26+F15)</f>
        <v>56518.065000000002</v>
      </c>
      <c r="G35" s="123">
        <f>SUM(G28+G26)</f>
        <v>99197.875</v>
      </c>
      <c r="H35" s="123">
        <f>SUM(H32+H30)</f>
        <v>39654.089999999997</v>
      </c>
    </row>
    <row r="36" spans="1:8" ht="17.25">
      <c r="A36" s="125" t="s">
        <v>113</v>
      </c>
      <c r="B36" s="125"/>
      <c r="C36" s="126"/>
      <c r="D36" s="114">
        <f>D35/C34</f>
        <v>1.6961600171448071E-2</v>
      </c>
      <c r="E36" s="114">
        <f>E35/C34</f>
        <v>1.6961600171448071E-2</v>
      </c>
      <c r="F36" s="114">
        <f>F35/C34</f>
        <v>0.27947373175922724</v>
      </c>
      <c r="G36" s="114">
        <f>G35/C34</f>
        <v>0.49051927571892906</v>
      </c>
      <c r="H36" s="114">
        <f>H35/C34</f>
        <v>0.19608379217894764</v>
      </c>
    </row>
    <row r="37" spans="1:8" ht="17.25">
      <c r="A37" s="125" t="s">
        <v>114</v>
      </c>
      <c r="B37" s="125"/>
      <c r="C37" s="126"/>
      <c r="D37" s="116">
        <f>D35</f>
        <v>3430.15</v>
      </c>
      <c r="E37" s="116">
        <f>D37+E35</f>
        <v>6860.3</v>
      </c>
      <c r="F37" s="116">
        <f>F35+E37</f>
        <v>63378.365000000005</v>
      </c>
      <c r="G37" s="116">
        <f>F37+G35</f>
        <v>162576.24</v>
      </c>
      <c r="H37" s="116">
        <f>G37+H35</f>
        <v>202230.33</v>
      </c>
    </row>
    <row r="38" spans="1:8" ht="17.25">
      <c r="A38" s="125" t="s">
        <v>115</v>
      </c>
      <c r="B38" s="125"/>
      <c r="C38" s="126"/>
      <c r="D38" s="114">
        <f>D36</f>
        <v>1.6961600171448071E-2</v>
      </c>
      <c r="E38" s="114">
        <f>D38+E36</f>
        <v>3.3923200342896143E-2</v>
      </c>
      <c r="F38" s="114">
        <f>F36+E38</f>
        <v>0.31339693210212338</v>
      </c>
      <c r="G38" s="114">
        <f>F38+G36</f>
        <v>0.80391620782105244</v>
      </c>
      <c r="H38" s="114">
        <f>G38+H36</f>
        <v>1</v>
      </c>
    </row>
    <row r="39" spans="1:8" ht="18" thickBot="1">
      <c r="A39" s="127" t="s">
        <v>116</v>
      </c>
      <c r="B39" s="128"/>
      <c r="C39" s="128"/>
      <c r="D39" s="128"/>
      <c r="E39" s="128"/>
      <c r="F39" s="128"/>
      <c r="G39" s="128"/>
      <c r="H39" s="129"/>
    </row>
    <row r="40" spans="1:8" ht="17.25">
      <c r="A40" s="86"/>
      <c r="B40" s="86"/>
      <c r="C40" s="86"/>
      <c r="D40" s="86"/>
      <c r="E40" s="86"/>
      <c r="F40" s="86"/>
      <c r="G40" s="86"/>
      <c r="H40" s="86"/>
    </row>
    <row r="41" spans="1:8" ht="17.25">
      <c r="A41" s="109" t="s">
        <v>117</v>
      </c>
      <c r="B41" s="109"/>
      <c r="C41" s="109"/>
      <c r="D41" s="109"/>
      <c r="E41" s="109"/>
      <c r="F41" s="109"/>
      <c r="G41" s="109"/>
      <c r="H41" s="109"/>
    </row>
    <row r="42" spans="1:8">
      <c r="B42" s="24"/>
      <c r="C42" s="24"/>
      <c r="D42" s="24"/>
      <c r="E42" s="24"/>
      <c r="F42" s="24"/>
      <c r="G42" s="24"/>
    </row>
    <row r="43" spans="1:8">
      <c r="B43" s="24"/>
      <c r="C43" s="24"/>
      <c r="D43" s="24"/>
      <c r="E43" s="24"/>
      <c r="F43" s="24"/>
      <c r="G43" s="24"/>
    </row>
    <row r="44" spans="1:8" ht="15.75">
      <c r="D44" s="78"/>
      <c r="E44" s="78"/>
      <c r="F44" s="78"/>
      <c r="G44" s="78"/>
      <c r="H44" s="78"/>
    </row>
    <row r="45" spans="1:8" ht="16.5">
      <c r="D45" s="79"/>
      <c r="E45" s="80"/>
      <c r="F45" s="80"/>
      <c r="G45" s="81"/>
      <c r="H45" s="80"/>
    </row>
    <row r="46" spans="1:8" ht="16.5">
      <c r="D46" s="79"/>
      <c r="E46" s="80"/>
      <c r="F46" s="82"/>
      <c r="G46" s="83"/>
      <c r="H46" s="82"/>
    </row>
    <row r="47" spans="1:8" ht="16.5">
      <c r="D47" s="79"/>
      <c r="E47" s="80"/>
      <c r="F47" s="82"/>
      <c r="G47" s="83"/>
      <c r="H47" s="82"/>
    </row>
    <row r="48" spans="1:8" ht="16.5">
      <c r="D48" s="79"/>
      <c r="E48" s="79"/>
      <c r="F48" s="84"/>
      <c r="G48" s="83"/>
      <c r="H48" s="85"/>
    </row>
  </sheetData>
  <mergeCells count="19">
    <mergeCell ref="A9:C10"/>
    <mergeCell ref="D9:H10"/>
    <mergeCell ref="A11:C11"/>
    <mergeCell ref="D11:H11"/>
    <mergeCell ref="A8:H8"/>
    <mergeCell ref="A13:A14"/>
    <mergeCell ref="A15:A16"/>
    <mergeCell ref="A19:C20"/>
    <mergeCell ref="D19:H20"/>
    <mergeCell ref="A21:C21"/>
    <mergeCell ref="D21:H21"/>
    <mergeCell ref="A18:H18"/>
    <mergeCell ref="A39:H39"/>
    <mergeCell ref="A41:H41"/>
    <mergeCell ref="A34:B34"/>
    <mergeCell ref="A35:B35"/>
    <mergeCell ref="A36:B36"/>
    <mergeCell ref="A37:B37"/>
    <mergeCell ref="A38:B38"/>
  </mergeCells>
  <printOptions horizontalCentered="1"/>
  <pageMargins left="0.51181102362204722" right="0.51181102362204722" top="0.19685039370078741" bottom="0.19685039370078741" header="0.51181102362204722" footer="0.51181102362204722"/>
  <pageSetup paperSize="9" scale="70" firstPageNumber="0" orientation="landscape" horizontalDpi="300" verticalDpi="300" r:id="rId1"/>
  <ignoredErrors>
    <ignoredError sqref="F3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39</vt:i4>
      </vt:variant>
    </vt:vector>
  </HeadingPairs>
  <TitlesOfParts>
    <vt:vector size="43" baseType="lpstr">
      <vt:lpstr>META 1</vt:lpstr>
      <vt:lpstr>PLANILHA ORÇAMENTÁRIA - META 2</vt:lpstr>
      <vt:lpstr>COMPOSIÇÕES</vt:lpstr>
      <vt:lpstr>Cronograma de execução</vt:lpstr>
      <vt:lpstr>'PLANILHA ORÇAMENTÁRIA - META 2'!__xlnm_Print_Area</vt:lpstr>
      <vt:lpstr>'PLANILHA ORÇAMENTÁRIA - META 2'!__xlnm_Print_Area_0</vt:lpstr>
      <vt:lpstr>'PLANILHA ORÇAMENTÁRIA - META 2'!__xlnm_Print_Area_0_0</vt:lpstr>
      <vt:lpstr>'PLANILHA ORÇAMENTÁRIA - META 2'!__xlnm_Print_Area_0_0_0</vt:lpstr>
      <vt:lpstr>'PLANILHA ORÇAMENTÁRIA - META 2'!__xlnm_Print_Area_0_0_0_0</vt:lpstr>
      <vt:lpstr>'PLANILHA ORÇAMENTÁRIA - META 2'!__xlnm_Print_Area_0_0_0_0_0</vt:lpstr>
      <vt:lpstr>'PLANILHA ORÇAMENTÁRIA - META 2'!__xlnm_Print_Area_0_0_0_0_0_0</vt:lpstr>
      <vt:lpstr>'PLANILHA ORÇAMENTÁRIA - META 2'!__xlnm_Print_Area_0_0_0_0_0_0_0</vt:lpstr>
      <vt:lpstr>'PLANILHA ORÇAMENTÁRIA - META 2'!__xlnm_Print_Area_0_0_0_0_0_0_0_0</vt:lpstr>
      <vt:lpstr>'PLANILHA ORÇAMENTÁRIA - META 2'!__xlnm_Print_Area_0_0_0_0_0_0_0_0_0</vt:lpstr>
      <vt:lpstr>'PLANILHA ORÇAMENTÁRIA - META 2'!__xlnm_Print_Area_0_0_0_0_0_0_0_0_0_0</vt:lpstr>
      <vt:lpstr>'PLANILHA ORÇAMENTÁRIA - META 2'!__xlnm_Print_Area_0_0_0_0_0_0_0_0_0_0_0</vt:lpstr>
      <vt:lpstr>'PLANILHA ORÇAMENTÁRIA - META 2'!__xlnm_Print_Area_0_0_0_0_0_0_0_0_0_0_0_0</vt:lpstr>
      <vt:lpstr>'PLANILHA ORÇAMENTÁRIA - META 2'!__xlnm_Print_Area_0_0_0_0_0_0_0_0_0_0_0_0_0</vt:lpstr>
      <vt:lpstr>'PLANILHA ORÇAMENTÁRIA - META 2'!__xlnm_Print_Area_0_0_0_0_0_0_0_0_0_0_0_0_0_0</vt:lpstr>
      <vt:lpstr>'PLANILHA ORÇAMENTÁRIA - META 2'!__xlnm_Print_Area_0_0_0_0_0_0_0_0_0_0_0_0_0_0_0</vt:lpstr>
      <vt:lpstr>'PLANILHA ORÇAMENTÁRIA - META 2'!__xlnm_Print_Area_0_0_0_0_0_0_0_0_0_0_0_0_0_0_0_0</vt:lpstr>
      <vt:lpstr>'PLANILHA ORÇAMENTÁRIA - META 2'!__xlnm_Print_Titles</vt:lpstr>
      <vt:lpstr>'PLANILHA ORÇAMENTÁRIA - META 2'!__xlnm_Print_Titles_0</vt:lpstr>
      <vt:lpstr>'PLANILHA ORÇAMENTÁRIA - META 2'!__xlnm_Print_Titles_0_0</vt:lpstr>
      <vt:lpstr>'PLANILHA ORÇAMENTÁRIA - META 2'!__xlnm_Print_Titles_0_0_0</vt:lpstr>
      <vt:lpstr>'PLANILHA ORÇAMENTÁRIA - META 2'!__xlnm_Print_Titles_0_0_0_0</vt:lpstr>
      <vt:lpstr>'PLANILHA ORÇAMENTÁRIA - META 2'!__xlnm_Print_Titles_0_0_0_0_0</vt:lpstr>
      <vt:lpstr>'PLANILHA ORÇAMENTÁRIA - META 2'!__xlnm_Print_Titles_0_0_0_0_0_0</vt:lpstr>
      <vt:lpstr>'PLANILHA ORÇAMENTÁRIA - META 2'!__xlnm_Print_Titles_0_0_0_0_0_0_0</vt:lpstr>
      <vt:lpstr>'PLANILHA ORÇAMENTÁRIA - META 2'!__xlnm_Print_Titles_0_0_0_0_0_0_0_0</vt:lpstr>
      <vt:lpstr>'PLANILHA ORÇAMENTÁRIA - META 2'!__xlnm_Print_Titles_0_0_0_0_0_0_0_0_0</vt:lpstr>
      <vt:lpstr>'PLANILHA ORÇAMENTÁRIA - META 2'!__xlnm_Print_Titles_0_0_0_0_0_0_0_0_0_0</vt:lpstr>
      <vt:lpstr>'PLANILHA ORÇAMENTÁRIA - META 2'!__xlnm_Print_Titles_0_0_0_0_0_0_0_0_0_0_0</vt:lpstr>
      <vt:lpstr>'PLANILHA ORÇAMENTÁRIA - META 2'!__xlnm_Print_Titles_0_0_0_0_0_0_0_0_0_0_0_0</vt:lpstr>
      <vt:lpstr>'PLANILHA ORÇAMENTÁRIA - META 2'!__xlnm_Print_Titles_0_0_0_0_0_0_0_0_0_0_0_0_0</vt:lpstr>
      <vt:lpstr>'PLANILHA ORÇAMENTÁRIA - META 2'!__xlnm_Print_Titles_0_0_0_0_0_0_0_0_0_0_0_0_0_0</vt:lpstr>
      <vt:lpstr>'PLANILHA ORÇAMENTÁRIA - META 2'!__xlnm_Print_Titles_0_0_0_0_0_0_0_0_0_0_0_0_0_0_0</vt:lpstr>
      <vt:lpstr>'PLANILHA ORÇAMENTÁRIA - META 2'!__xlnm_Print_Titles_0_0_0_0_0_0_0_0_0_0_0_0_0_0_0_0</vt:lpstr>
      <vt:lpstr>COMPOSIÇÕES!Area_de_impressao</vt:lpstr>
      <vt:lpstr>'Cronograma de execução'!Area_de_impressao</vt:lpstr>
      <vt:lpstr>'PLANILHA ORÇAMENTÁRIA - META 2'!Area_de_impressao</vt:lpstr>
      <vt:lpstr>'PLANILHA ORÇAMENTÁRIA - META 2'!Print_Titles_0</vt:lpstr>
      <vt:lpstr>'PLANILHA ORÇAMENTÁRIA - META 2'!Titulos_de_impressao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ARQUITETURA</dc:creator>
  <dc:description/>
  <cp:lastModifiedBy>Soiurb</cp:lastModifiedBy>
  <cp:revision>24</cp:revision>
  <cp:lastPrinted>2022-03-15T12:34:49Z</cp:lastPrinted>
  <dcterms:created xsi:type="dcterms:W3CDTF">2016-02-04T13:06:56Z</dcterms:created>
  <dcterms:modified xsi:type="dcterms:W3CDTF">2022-03-15T12:50:20Z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