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dec\Obras Públicas\Iluminação Pública_Cananeia e Reunidas\Processo_2021 - 200.000\Licitação_2022\"/>
    </mc:Choice>
  </mc:AlternateContent>
  <bookViews>
    <workbookView xWindow="0" yWindow="0" windowWidth="16380" windowHeight="8190" tabRatio="500" activeTab="2"/>
  </bookViews>
  <sheets>
    <sheet name="PLANILHA ORÇAMENTÁRIA" sheetId="1" r:id="rId1"/>
    <sheet name="CRONOGRAMA" sheetId="2" r:id="rId2"/>
    <sheet name="PLANILHA DE CRONOGRAMA" sheetId="3" r:id="rId3"/>
  </sheets>
  <definedNames>
    <definedName name="__xlnm_Print_Area" localSheetId="0">'PLANILHA ORÇAMENTÁRIA'!$A$9:$J$26</definedName>
    <definedName name="__xlnm_Print_Area_0" localSheetId="0">'PLANILHA ORÇAMENTÁRIA'!$A$9:$J$26</definedName>
    <definedName name="__xlnm_Print_Area_0_0" localSheetId="0">'PLANILHA ORÇAMENTÁRIA'!$A$9:$J$26</definedName>
    <definedName name="__xlnm_Print_Area_0_0_0" localSheetId="0">'PLANILHA ORÇAMENTÁRIA'!$A$9:$J$26</definedName>
    <definedName name="__xlnm_Print_Area_0_0_0_0" localSheetId="0">'PLANILHA ORÇAMENTÁRIA'!$A$9:$J$26</definedName>
    <definedName name="__xlnm_Print_Area_0_0_0_0_0" localSheetId="0">'PLANILHA ORÇAMENTÁRIA'!$A$9:$J$26</definedName>
    <definedName name="__xlnm_Print_Area_0_0_0_0_0_0" localSheetId="0">'PLANILHA ORÇAMENTÁRIA'!$A$9:$J$26</definedName>
    <definedName name="__xlnm_Print_Area_0_0_0_0_0_0_0" localSheetId="0">'PLANILHA ORÇAMENTÁRIA'!$A$9:$J$26</definedName>
    <definedName name="__xlnm_Print_Area_0_0_0_0_0_0_0_0" localSheetId="0">'PLANILHA ORÇAMENTÁRIA'!$A$9:$J$26</definedName>
    <definedName name="__xlnm_Print_Area_0_0_0_0_0_0_0_0_0" localSheetId="0">'PLANILHA ORÇAMENTÁRIA'!$A$9:$J$26</definedName>
    <definedName name="__xlnm_Print_Area_0_0_0_0_0_0_0_0_0_0" localSheetId="0">'PLANILHA ORÇAMENTÁRIA'!$A$9:$J$26</definedName>
    <definedName name="__xlnm_Print_Area_0_0_0_0_0_0_0_0_0_0_0" localSheetId="0">'PLANILHA ORÇAMENTÁRIA'!$A$9:$J$26</definedName>
    <definedName name="__xlnm_Print_Area_0_0_0_0_0_0_0_0_0_0_0_0" localSheetId="0">'PLANILHA ORÇAMENTÁRIA'!$A$9:$J$26</definedName>
    <definedName name="__xlnm_Print_Area_0_0_0_0_0_0_0_0_0_0_0_0_0" localSheetId="0">'PLANILHA ORÇAMENTÁRIA'!$A$9:$J$26</definedName>
    <definedName name="__xlnm_Print_Area_0_0_0_0_0_0_0_0_0_0_0_0_0_0" localSheetId="0">'PLANILHA ORÇAMENTÁRIA'!$A$9:$J$26</definedName>
    <definedName name="__xlnm_Print_Area_0_0_0_0_0_0_0_0_0_0_0_0_0_0_0" localSheetId="0">'PLANILHA ORÇAMENTÁRIA'!$A$9:$J$26</definedName>
    <definedName name="__xlnm_Print_Area_0_0_0_0_0_0_0_0_0_0_0_0_0_0_0_0" localSheetId="0">'PLANILHA ORÇAMENTÁRIA'!$A$9:$J$26</definedName>
    <definedName name="__xlnm_Print_Area_0_0_0_0_0_0_0_0_0_0_0_0_0_0_0_0_0" localSheetId="0">NA()</definedName>
    <definedName name="__xlnm_Print_Area_0_0_0_0_0_0_0_0_0_0_0_0_0_0_0_0_0_0" localSheetId="0">NA()</definedName>
    <definedName name="__xlnm_Print_Area_0_0_0_0_0_0_0_0_0_0_0_0_0_0_0_0_0_0_0" localSheetId="0">NA()</definedName>
    <definedName name="__xlnm_Print_Area_0_0_0_0_0_0_0_0_0_0_0_0_0_0_0_0_0_0_0_0" localSheetId="0">NA()</definedName>
    <definedName name="__xlnm_Print_Area_0_0_0_0_0_0_0_0_0_0_0_0_0_0_0_0_0_0_0_0_0" localSheetId="0">NA()</definedName>
    <definedName name="__xlnm_Print_Area_0_0_0_0_0_0_0_0_0_0_0_0_0_0_0_0_0_0_0_0_0_0" localSheetId="0">NA()</definedName>
    <definedName name="__xlnm_Print_Area_0_0_0_0_0_0_0_0_0_0_0_0_0_0_0_0_0_0_0_0_0_0_0" localSheetId="0">NA()</definedName>
    <definedName name="__xlnm_Print_Area_0_0_0_0_0_0_0_0_0_0_0_0_0_0_0_0_0_0_0_0_0_0_0_0" localSheetId="0">NA()</definedName>
    <definedName name="__xlnm_Print_Area_0_0_0_0_0_0_0_0_0_0_0_0_0_0_0_0_0_0_0_0_0_0_0_0_0" localSheetId="0">NA()</definedName>
    <definedName name="__xlnm_Print_Area_0_0_0_0_0_0_0_0_0_0_0_0_0_0_0_0_0_0_0_0_0_0_0_0_0_0" localSheetId="0">NA()</definedName>
    <definedName name="__xlnm_Print_Titles" localSheetId="0">'PLANILHA ORÇAMENTÁRIA'!$9:$11</definedName>
    <definedName name="__xlnm_Print_Titles_0" localSheetId="0">'PLANILHA ORÇAMENTÁRIA'!$9:$11</definedName>
    <definedName name="__xlnm_Print_Titles_0_0" localSheetId="0">'PLANILHA ORÇAMENTÁRIA'!$A$9:$IP$11</definedName>
    <definedName name="__xlnm_Print_Titles_0_0_0" localSheetId="0">'PLANILHA ORÇAMENTÁRIA'!$A$9:$IP$11</definedName>
    <definedName name="__xlnm_Print_Titles_0_0_0_0" localSheetId="0">'PLANILHA ORÇAMENTÁRIA'!$A$9:$IP$11</definedName>
    <definedName name="__xlnm_Print_Titles_0_0_0_0_0" localSheetId="0">'PLANILHA ORÇAMENTÁRIA'!$A$9:$IP$11</definedName>
    <definedName name="__xlnm_Print_Titles_0_0_0_0_0_0" localSheetId="0">'PLANILHA ORÇAMENTÁRIA'!$A$9:$IP$11</definedName>
    <definedName name="__xlnm_Print_Titles_0_0_0_0_0_0_0" localSheetId="0">'PLANILHA ORÇAMENTÁRIA'!$A$9:$IP$11</definedName>
    <definedName name="__xlnm_Print_Titles_0_0_0_0_0_0_0_0" localSheetId="0">'PLANILHA ORÇAMENTÁRIA'!$A$9:$IP$11</definedName>
    <definedName name="__xlnm_Print_Titles_0_0_0_0_0_0_0_0_0" localSheetId="0">'PLANILHA ORÇAMENTÁRIA'!$A$9:$IP$11</definedName>
    <definedName name="__xlnm_Print_Titles_0_0_0_0_0_0_0_0_0_0" localSheetId="0">'PLANILHA ORÇAMENTÁRIA'!$A$9:$IP$11</definedName>
    <definedName name="__xlnm_Print_Titles_0_0_0_0_0_0_0_0_0_0_0" localSheetId="0">'PLANILHA ORÇAMENTÁRIA'!$A$9:$IP$11</definedName>
    <definedName name="__xlnm_Print_Titles_0_0_0_0_0_0_0_0_0_0_0_0" localSheetId="0">'PLANILHA ORÇAMENTÁRIA'!$A$9:$IP$11</definedName>
    <definedName name="__xlnm_Print_Titles_0_0_0_0_0_0_0_0_0_0_0_0_0" localSheetId="0">'PLANILHA ORÇAMENTÁRIA'!$A$9:$IP$11</definedName>
    <definedName name="__xlnm_Print_Titles_0_0_0_0_0_0_0_0_0_0_0_0_0_0" localSheetId="0">'PLANILHA ORÇAMENTÁRIA'!$A$9:$IP$11</definedName>
    <definedName name="__xlnm_Print_Titles_0_0_0_0_0_0_0_0_0_0_0_0_0_0_0" localSheetId="0">'PLANILHA ORÇAMENTÁRIA'!$A$9:$IP$11</definedName>
    <definedName name="__xlnm_Print_Titles_0_0_0_0_0_0_0_0_0_0_0_0_0_0_0_0" localSheetId="0">'PLANILHA ORÇAMENTÁRIA'!$A$9:$IP$11</definedName>
    <definedName name="__xlnm_Print_Titles_0_0_0_0_0_0_0_0_0_0_0_0_0_0_0_0_0" localSheetId="0">NA()</definedName>
    <definedName name="__xlnm_Print_Titles_0_0_0_0_0_0_0_0_0_0_0_0_0_0_0_0_0_0" localSheetId="0">NA()</definedName>
    <definedName name="__xlnm_Print_Titles_0_0_0_0_0_0_0_0_0_0_0_0_0_0_0_0_0_0_0" localSheetId="0">NA()</definedName>
    <definedName name="__xlnm_Print_Titles_0_0_0_0_0_0_0_0_0_0_0_0_0_0_0_0_0_0_0_0" localSheetId="0">NA()</definedName>
    <definedName name="__xlnm_Print_Titles_0_0_0_0_0_0_0_0_0_0_0_0_0_0_0_0_0_0_0_0_0" localSheetId="0">NA()</definedName>
    <definedName name="__xlnm_Print_Titles_0_0_0_0_0_0_0_0_0_0_0_0_0_0_0_0_0_0_0_0_0_0" localSheetId="0">NA()</definedName>
    <definedName name="__xlnm_Print_Titles_0_0_0_0_0_0_0_0_0_0_0_0_0_0_0_0_0_0_0_0_0_0_0" localSheetId="0">NA()</definedName>
    <definedName name="__xlnm_Print_Titles_0_0_0_0_0_0_0_0_0_0_0_0_0_0_0_0_0_0_0_0_0_0_0_0" localSheetId="0">NA()</definedName>
    <definedName name="__xlnm_Print_Titles_0_0_0_0_0_0_0_0_0_0_0_0_0_0_0_0_0_0_0_0_0_0_0_0_0" localSheetId="0">NA()</definedName>
    <definedName name="__xlnm_Print_Titles_0_0_0_0_0_0_0_0_0_0_0_0_0_0_0_0_0_0_0_0_0_0_0_0_0_0" localSheetId="0">NA()</definedName>
    <definedName name="_xlnm.Print_Area" localSheetId="1">CRONOGRAMA!$A$1:$J$27</definedName>
    <definedName name="_xlnm.Print_Area" localSheetId="2">'PLANILHA DE CRONOGRAMA'!$A$1:$Q$48</definedName>
    <definedName name="_xlnm.Print_Area" localSheetId="0">'PLANILHA ORÇAMENTÁRIA'!$A$1:$J$70</definedName>
    <definedName name="Excel_BuiltIn_Print_Area_2">"$#REF!.$B$2:$J$214"</definedName>
    <definedName name="Excel_BuiltIn_Print_Area_3">"$#REF!.$B$2:$H$59"</definedName>
    <definedName name="Excel_BuiltIn_Print_Titles_2">"$#REF!.$B$2:$AMJ$8"</definedName>
    <definedName name="Print_Area_0" localSheetId="1">CRONOGRAMA!$A$1:$J$27</definedName>
    <definedName name="Print_Titles_0" localSheetId="0">'PLANILHA ORÇAMENTÁRIA'!$9:$11</definedName>
    <definedName name="_xlnm.Print_Titles" localSheetId="0">'PLANILHA ORÇAMENTÁRIA'!$1:$11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1" i="3" l="1"/>
  <c r="F62" i="1" l="1"/>
  <c r="I61" i="1" l="1"/>
  <c r="I60" i="1"/>
  <c r="I59" i="1"/>
  <c r="J59" i="1" s="1"/>
  <c r="I57" i="1"/>
  <c r="I56" i="1"/>
  <c r="I55" i="1"/>
  <c r="J55" i="1" s="1"/>
  <c r="I53" i="1"/>
  <c r="I52" i="1"/>
  <c r="I51" i="1"/>
  <c r="J51" i="1" s="1"/>
  <c r="I49" i="1"/>
  <c r="J49" i="1" s="1"/>
  <c r="I48" i="1"/>
  <c r="J48" i="1" s="1"/>
  <c r="I47" i="1"/>
  <c r="J47" i="1" s="1"/>
  <c r="I45" i="1"/>
  <c r="J45" i="1" s="1"/>
  <c r="I44" i="1"/>
  <c r="J44" i="1" s="1"/>
  <c r="I43" i="1"/>
  <c r="J43" i="1" s="1"/>
  <c r="I41" i="1"/>
  <c r="I40" i="1"/>
  <c r="I39" i="1"/>
  <c r="J39" i="1" s="1"/>
  <c r="I37" i="1"/>
  <c r="J37" i="1" s="1"/>
  <c r="I36" i="1"/>
  <c r="J36" i="1" s="1"/>
  <c r="I35" i="1"/>
  <c r="J35" i="1" s="1"/>
  <c r="I33" i="1"/>
  <c r="I32" i="1"/>
  <c r="I31" i="1"/>
  <c r="J31" i="1" s="1"/>
  <c r="I29" i="1"/>
  <c r="I28" i="1"/>
  <c r="I27" i="1"/>
  <c r="J27" i="1" s="1"/>
  <c r="I25" i="1"/>
  <c r="J25" i="1" s="1"/>
  <c r="I24" i="1"/>
  <c r="J24" i="1" s="1"/>
  <c r="I23" i="1"/>
  <c r="J23" i="1" s="1"/>
  <c r="I21" i="1"/>
  <c r="J21" i="1" s="1"/>
  <c r="I20" i="1"/>
  <c r="J20" i="1" s="1"/>
  <c r="I19" i="1"/>
  <c r="J19" i="1" s="1"/>
  <c r="I17" i="1"/>
  <c r="J17" i="1" s="1"/>
  <c r="I16" i="1"/>
  <c r="J16" i="1" s="1"/>
  <c r="I15" i="1"/>
  <c r="J15" i="1" s="1"/>
  <c r="H59" i="1"/>
  <c r="H55" i="1"/>
  <c r="H51" i="1"/>
  <c r="H49" i="1"/>
  <c r="H48" i="1"/>
  <c r="H47" i="1"/>
  <c r="H45" i="1"/>
  <c r="H44" i="1"/>
  <c r="H43" i="1"/>
  <c r="H39" i="1"/>
  <c r="H37" i="1"/>
  <c r="H36" i="1"/>
  <c r="H35" i="1"/>
  <c r="H31" i="1"/>
  <c r="H27" i="1"/>
  <c r="H25" i="1"/>
  <c r="H24" i="1"/>
  <c r="H23" i="1"/>
  <c r="H21" i="1"/>
  <c r="H20" i="1"/>
  <c r="H19" i="1"/>
  <c r="H17" i="1"/>
  <c r="H16" i="1"/>
  <c r="H15" i="1"/>
  <c r="H13" i="1"/>
  <c r="F21" i="2" l="1"/>
  <c r="J19" i="2"/>
  <c r="D14" i="2"/>
  <c r="J14" i="2" s="1"/>
  <c r="F61" i="1"/>
  <c r="F60" i="1"/>
  <c r="F57" i="1"/>
  <c r="F56" i="1"/>
  <c r="F53" i="1"/>
  <c r="F52" i="1"/>
  <c r="H42" i="1"/>
  <c r="F41" i="1"/>
  <c r="F40" i="1"/>
  <c r="D16" i="2"/>
  <c r="J16" i="2" s="1"/>
  <c r="F33" i="1"/>
  <c r="F32" i="1"/>
  <c r="F29" i="1"/>
  <c r="F28" i="1"/>
  <c r="J22" i="1"/>
  <c r="F23" i="3" s="1"/>
  <c r="H22" i="1"/>
  <c r="I13" i="1"/>
  <c r="J13" i="1" s="1"/>
  <c r="H12" i="1"/>
  <c r="L23" i="3" l="1"/>
  <c r="J52" i="1"/>
  <c r="H52" i="1"/>
  <c r="J60" i="1"/>
  <c r="H60" i="1"/>
  <c r="J29" i="1"/>
  <c r="H29" i="1"/>
  <c r="J40" i="1"/>
  <c r="H40" i="1"/>
  <c r="J53" i="1"/>
  <c r="H53" i="1"/>
  <c r="J61" i="1"/>
  <c r="H61" i="1"/>
  <c r="H58" i="1" s="1"/>
  <c r="J33" i="1"/>
  <c r="H33" i="1"/>
  <c r="J57" i="1"/>
  <c r="H57" i="1"/>
  <c r="J32" i="1"/>
  <c r="J30" i="1" s="1"/>
  <c r="F19" i="3" s="1"/>
  <c r="H32" i="1"/>
  <c r="H30" i="1" s="1"/>
  <c r="J41" i="1"/>
  <c r="H41" i="1"/>
  <c r="J56" i="1"/>
  <c r="H56" i="1"/>
  <c r="J28" i="1"/>
  <c r="H28" i="1"/>
  <c r="J42" i="1"/>
  <c r="F15" i="3" s="1"/>
  <c r="H34" i="1"/>
  <c r="H14" i="1"/>
  <c r="J14" i="1"/>
  <c r="F27" i="3" s="1"/>
  <c r="J50" i="1"/>
  <c r="F31" i="3" s="1"/>
  <c r="H18" i="1"/>
  <c r="J34" i="1"/>
  <c r="F29" i="3" s="1"/>
  <c r="H29" i="3" s="1"/>
  <c r="J46" i="1"/>
  <c r="F33" i="3" s="1"/>
  <c r="H46" i="1"/>
  <c r="D15" i="2"/>
  <c r="J15" i="2" s="1"/>
  <c r="J12" i="1"/>
  <c r="F13" i="3" s="1"/>
  <c r="J18" i="1"/>
  <c r="F25" i="3" s="1"/>
  <c r="J26" i="1" l="1"/>
  <c r="F21" i="3" s="1"/>
  <c r="J21" i="3" s="1"/>
  <c r="P21" i="3" s="1"/>
  <c r="F40" i="3"/>
  <c r="G13" i="3" s="1"/>
  <c r="N31" i="3"/>
  <c r="H15" i="3"/>
  <c r="P15" i="3" s="1"/>
  <c r="L25" i="3"/>
  <c r="P25" i="3" s="1"/>
  <c r="J33" i="3"/>
  <c r="P33" i="3" s="1"/>
  <c r="L27" i="3"/>
  <c r="P27" i="3" s="1"/>
  <c r="H13" i="3"/>
  <c r="P29" i="3"/>
  <c r="J19" i="3"/>
  <c r="J54" i="1"/>
  <c r="F35" i="3" s="1"/>
  <c r="P23" i="3"/>
  <c r="L39" i="3"/>
  <c r="J38" i="1"/>
  <c r="F17" i="3" s="1"/>
  <c r="J58" i="1"/>
  <c r="F37" i="3" s="1"/>
  <c r="H38" i="1"/>
  <c r="H50" i="1"/>
  <c r="H54" i="1"/>
  <c r="H26" i="1"/>
  <c r="N37" i="3" l="1"/>
  <c r="P37" i="3" s="1"/>
  <c r="G37" i="3"/>
  <c r="P19" i="3"/>
  <c r="J39" i="3"/>
  <c r="K39" i="3" s="1"/>
  <c r="P13" i="3"/>
  <c r="G23" i="3"/>
  <c r="G15" i="3"/>
  <c r="N35" i="3"/>
  <c r="P35" i="3" s="1"/>
  <c r="G35" i="3"/>
  <c r="G17" i="3"/>
  <c r="H17" i="3"/>
  <c r="P17" i="3" s="1"/>
  <c r="G27" i="3"/>
  <c r="G25" i="3"/>
  <c r="G31" i="3"/>
  <c r="G19" i="3"/>
  <c r="G33" i="3"/>
  <c r="M39" i="3"/>
  <c r="G29" i="3"/>
  <c r="P31" i="3"/>
  <c r="N39" i="3"/>
  <c r="O39" i="3" s="1"/>
  <c r="I63" i="1"/>
  <c r="D17" i="2"/>
  <c r="J17" i="2" s="1"/>
  <c r="J21" i="2" s="1"/>
  <c r="J20" i="2" s="1"/>
  <c r="I62" i="1"/>
  <c r="H39" i="3" l="1"/>
  <c r="I39" i="3" s="1"/>
  <c r="G40" i="3"/>
  <c r="D21" i="2"/>
  <c r="D20" i="2" s="1"/>
</calcChain>
</file>

<file path=xl/sharedStrings.xml><?xml version="1.0" encoding="utf-8"?>
<sst xmlns="http://schemas.openxmlformats.org/spreadsheetml/2006/main" count="274" uniqueCount="144">
  <si>
    <r>
      <rPr>
        <b/>
        <sz val="13"/>
        <rFont val="Arial"/>
        <family val="2"/>
        <charset val="1"/>
      </rPr>
      <t xml:space="preserve">OBRA: </t>
    </r>
    <r>
      <rPr>
        <sz val="13"/>
        <rFont val="Arial"/>
        <family val="2"/>
        <charset val="1"/>
      </rPr>
      <t>INFRAESTRUTURA URBANA –INSTALAÇÃO DE ILUMINAÇÃO PÚBLICA</t>
    </r>
  </si>
  <si>
    <t>PLANILHA ORÇAMENTÁRIA</t>
  </si>
  <si>
    <t>ITEM</t>
  </si>
  <si>
    <t>FONTE</t>
  </si>
  <si>
    <t>DESCRIÇÃO</t>
  </si>
  <si>
    <t>UNID.</t>
  </si>
  <si>
    <t>QTD.</t>
  </si>
  <si>
    <t>VALOR UNITÁRIO SEM BDI</t>
  </si>
  <si>
    <t>VALOR TOTAL SEM BDI</t>
  </si>
  <si>
    <t>VALOR UNITÁRIO COM BDI 25%</t>
  </si>
  <si>
    <t>VALOR TOTAL COM BDI 25%</t>
  </si>
  <si>
    <t>SERVIÇOS PRELIMINARES</t>
  </si>
  <si>
    <t>1.1</t>
  </si>
  <si>
    <t>CDHU</t>
  </si>
  <si>
    <t>02.08.050</t>
  </si>
  <si>
    <t>PLACA EM LONA COM IMPRESSÃO DIGITAL E ESTRUTURA EM MADEIRA</t>
  </si>
  <si>
    <t>M2</t>
  </si>
  <si>
    <t>RUA JORGE CAZELLI</t>
  </si>
  <si>
    <t>2.1</t>
  </si>
  <si>
    <t>41.11.703</t>
  </si>
  <si>
    <t>UNID</t>
  </si>
  <si>
    <t>2.2</t>
  </si>
  <si>
    <t>SINAPI</t>
  </si>
  <si>
    <t>RELÉ FOTOELÉTRICO PARA COMANDO DE ILUMINAÇÃO EXTERNA 1000 W - FORNECIMENTO E INSTALAÇÃO.</t>
  </si>
  <si>
    <t>2.3</t>
  </si>
  <si>
    <t>BRAÇO PARA ILUMINAÇÃO PÚBLICA, EM TUBO DE AÇO GALVANIZADO, COMPRIMENTO DE 1,50 M, PARA FIXAÇÃO EM POSTE DE CONCRETO - FORNECIMENTO E INSTALAÇÃO</t>
  </si>
  <si>
    <t>RUA JOSÉ DE GÓES VIEIRA</t>
  </si>
  <si>
    <t>3.1</t>
  </si>
  <si>
    <t>3.2</t>
  </si>
  <si>
    <t>3.3</t>
  </si>
  <si>
    <t>RUA CORNÉLIO BUENO</t>
  </si>
  <si>
    <t>4.1</t>
  </si>
  <si>
    <t>4.2</t>
  </si>
  <si>
    <t>4.3</t>
  </si>
  <si>
    <t>RUA SHIRLEY MONICA SCHREITER</t>
  </si>
  <si>
    <t>5.1</t>
  </si>
  <si>
    <t>5.2</t>
  </si>
  <si>
    <t>5.3</t>
  </si>
  <si>
    <t>6.1</t>
  </si>
  <si>
    <t>6.2</t>
  </si>
  <si>
    <t>6.3</t>
  </si>
  <si>
    <t>RUA CONCEIÇÃO MARIA DE CARVALHO</t>
  </si>
  <si>
    <t>7.1</t>
  </si>
  <si>
    <t>7.2</t>
  </si>
  <si>
    <t>7.3</t>
  </si>
  <si>
    <t>RUA BENEDITA GOMES</t>
  </si>
  <si>
    <t>8.1</t>
  </si>
  <si>
    <t>8.2</t>
  </si>
  <si>
    <t>8.3</t>
  </si>
  <si>
    <t>9.1</t>
  </si>
  <si>
    <t>9.2</t>
  </si>
  <si>
    <t>9.3</t>
  </si>
  <si>
    <t>RUA ADÃO GOMES DE ALMEIDA</t>
  </si>
  <si>
    <t>10.1</t>
  </si>
  <si>
    <t>10.2</t>
  </si>
  <si>
    <t>10.3</t>
  </si>
  <si>
    <t>RUA GERALDO NONIMATO GOMES</t>
  </si>
  <si>
    <t>11.1</t>
  </si>
  <si>
    <t>11.2</t>
  </si>
  <si>
    <t>11.3</t>
  </si>
  <si>
    <t>RUA GERONIMO RAFAEL ARCANJO</t>
  </si>
  <si>
    <t>12.1</t>
  </si>
  <si>
    <t>12.2</t>
  </si>
  <si>
    <t>12.3</t>
  </si>
  <si>
    <t>RUA JOSÉ ROSA DA SILVA JUNIOR</t>
  </si>
  <si>
    <t>TOTAL LUM.</t>
  </si>
  <si>
    <t>TOTAL SEM BDI</t>
  </si>
  <si>
    <t xml:space="preserve">TOTAL C/ BDI </t>
  </si>
  <si>
    <t>CRONOGRAMA FÍSICO - DESEMBOLSO E APLICAÇÃO DOS RECURSOS</t>
  </si>
  <si>
    <t>GOVERNO DO ESTADO DE SÃO PAULO</t>
  </si>
  <si>
    <t>SECRETARIA DE DESENVOLVIMENTO REGIONAL</t>
  </si>
  <si>
    <t>MUNICÍPIO</t>
  </si>
  <si>
    <t>SUBSECRETARIA DE CONVÊNIOS COM MUNICÍPIOS E ENTIDADES NÃO GOVERNAMENTAIS</t>
  </si>
  <si>
    <t>Pilar do Sul</t>
  </si>
  <si>
    <t>OBRA:</t>
  </si>
  <si>
    <t>PRAZO PROPOSTO</t>
  </si>
  <si>
    <t xml:space="preserve">DATA BASE: </t>
  </si>
  <si>
    <t>Infraestrutura Urbana com Instalação de Iluminação Pública em Ruas do Bairro Jd. Cananéia</t>
  </si>
  <si>
    <t>INÍCIO:  Data da assinatura do convênio</t>
  </si>
  <si>
    <t>SERVIÇOS</t>
  </si>
  <si>
    <t>UNIDADE</t>
  </si>
  <si>
    <t>1a. ETAPA</t>
  </si>
  <si>
    <t>2a. ETAPA</t>
  </si>
  <si>
    <t>3a. ETAPA</t>
  </si>
  <si>
    <t>PERÍODO:</t>
  </si>
  <si>
    <t>TOTAL</t>
  </si>
  <si>
    <t>PRAZO DE LIBERAÇÃO:</t>
  </si>
  <si>
    <t>PRAZO DE EXECUÇÃO:</t>
  </si>
  <si>
    <t xml:space="preserve">PRAZO DE LIBERAÇÃO:  </t>
  </si>
  <si>
    <t>Serviços Preliminares</t>
  </si>
  <si>
    <t>UND</t>
  </si>
  <si>
    <t>R$</t>
  </si>
  <si>
    <t>Instalação de Iluminação Pública</t>
  </si>
  <si>
    <t>RECURSOS ESTADUAIS</t>
  </si>
  <si>
    <t>RECURSOS PRÓPRIOS</t>
  </si>
  <si>
    <t xml:space="preserve">T O T A L </t>
  </si>
  <si>
    <t>Eduardo Oliveira dos Santos Junior - Engenheiro Civil</t>
  </si>
  <si>
    <t>CREA: 5069244515</t>
  </si>
  <si>
    <t>RUA JOSÉ CONHARIKI</t>
  </si>
  <si>
    <t>RUA IRINEU DE JESUS SOUZA JUNIOR</t>
  </si>
  <si>
    <t>13.1</t>
  </si>
  <si>
    <t>13.2</t>
  </si>
  <si>
    <t>13.3</t>
  </si>
  <si>
    <r>
      <t xml:space="preserve">LOCAL: </t>
    </r>
    <r>
      <rPr>
        <sz val="13"/>
        <rFont val="Arial"/>
        <family val="2"/>
      </rPr>
      <t>RUAS DO BAIRRO JD. CANANÉIA, PILAR DO SUL-SP</t>
    </r>
  </si>
  <si>
    <t>PERÍODO: 720 dias</t>
  </si>
  <si>
    <t>PRAZO DE LIBERAÇÃO:                       em até 30 dias após a ordem de serviço</t>
  </si>
  <si>
    <t>PRAZO DE EXECUÇÃO:                690 dias</t>
  </si>
  <si>
    <r>
      <t xml:space="preserve">FINAL: </t>
    </r>
    <r>
      <rPr>
        <b/>
        <sz val="11"/>
        <color theme="1"/>
        <rFont val="Arial"/>
        <family val="2"/>
      </rPr>
      <t>720</t>
    </r>
    <r>
      <rPr>
        <sz val="11"/>
        <color theme="1"/>
        <rFont val="Arial"/>
        <family val="2"/>
      </rPr>
      <t xml:space="preserve"> dias a partir da data da assinatura do convênio</t>
    </r>
  </si>
  <si>
    <r>
      <t xml:space="preserve">FONTE: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3"/>
        <color rgb="FF000000"/>
        <rFont val="Arial"/>
        <family val="2"/>
        <charset val="1"/>
      </rPr>
      <t>CDHU184 - DESONERADO                                                                                                                                                                                                                                                                                                                                                              SINAPI JANEIRO/22 - DESONERADO</t>
    </r>
  </si>
  <si>
    <t>PILAR DO SUL-SP, 03 DE MARÇO DE 2022.</t>
  </si>
  <si>
    <t xml:space="preserve"> ______________________________________</t>
  </si>
  <si>
    <t>CRONOGRAMA FÍSICO -FINANCEIRO</t>
  </si>
  <si>
    <t>ETAPA</t>
  </si>
  <si>
    <t>1º MÊS</t>
  </si>
  <si>
    <t>2º MÊS</t>
  </si>
  <si>
    <t>3º MÊS</t>
  </si>
  <si>
    <t>4º MÊS</t>
  </si>
  <si>
    <t>TOTAL POR SERVIÇOS</t>
  </si>
  <si>
    <t>VALOR</t>
  </si>
  <si>
    <t>%</t>
  </si>
  <si>
    <t>RUA : JOSÉ CONHARIKI</t>
  </si>
  <si>
    <t>RUA : BENEDITA GOMES</t>
  </si>
  <si>
    <t xml:space="preserve">RUA : CORNÉLIO BUENO </t>
  </si>
  <si>
    <t>RUA : JOSÉ DE GOÉS VIEIRA</t>
  </si>
  <si>
    <t>RUA : JORGE CAZELLI</t>
  </si>
  <si>
    <t xml:space="preserve">RUA : CONCEIÇÃO MARIA DE CARVALHO </t>
  </si>
  <si>
    <t>RUA : GERALDO NOMINATO GOMES</t>
  </si>
  <si>
    <t>RUA : ADÃO GOMES DE ALMEIDA</t>
  </si>
  <si>
    <t>RUA : GERONIMO RAFAEL ARCANJO</t>
  </si>
  <si>
    <t>TOTAL POR MÊS</t>
  </si>
  <si>
    <t>TOTAL GERAL</t>
  </si>
  <si>
    <t>100/%</t>
  </si>
  <si>
    <t xml:space="preserve">______________________________        </t>
  </si>
  <si>
    <t xml:space="preserve">Secretário de Obras, Infraestrutura e Urbanismo </t>
  </si>
  <si>
    <r>
      <t xml:space="preserve">LOCAL:  </t>
    </r>
    <r>
      <rPr>
        <sz val="13"/>
        <color rgb="FF000000"/>
        <rFont val="Arial"/>
        <family val="2"/>
      </rPr>
      <t>RUAS DO BAIRRO JD. CANANÉIA- PILAR DO SUL/SP</t>
    </r>
  </si>
  <si>
    <r>
      <t xml:space="preserve">Eduardo Oliveira dos Santos Junior  </t>
    </r>
    <r>
      <rPr>
        <sz val="13"/>
        <color rgb="FF000000"/>
        <rFont val="Arial"/>
        <family val="2"/>
      </rPr>
      <t xml:space="preserve"> </t>
    </r>
  </si>
  <si>
    <t>RUA : IRINEU DE JESUS SOUZA JUNIOR</t>
  </si>
  <si>
    <t>RUA : SHIRLEY MONICA SCHREITER</t>
  </si>
  <si>
    <t>RUA : JOSÉ ROSA DA SILVA JÚNIOR</t>
  </si>
  <si>
    <t>Pilar do Sul, 08 de Março de 2022</t>
  </si>
  <si>
    <t>LUMINÁRIA LED RETANGULAR PARA POSTE DE 14.160 ATÉ 17.475 LM, EFICIÊNCIA MÍNIMA 118 LM/W 100W</t>
  </si>
  <si>
    <r>
      <t>OBRA:</t>
    </r>
    <r>
      <rPr>
        <sz val="13"/>
        <color rgb="FF000000"/>
        <rFont val="Arial"/>
        <family val="2"/>
      </rPr>
      <t xml:space="preserve"> Infraestrutura Urbana com Instalação de Iluminação Pública 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</si>
  <si>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</si>
  <si>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r>
      <t>L.S.: 97,78%</t>
    </r>
    <r>
      <rPr>
        <sz val="13"/>
        <color rgb="FF000000"/>
        <rFont val="Arial"/>
        <family val="2"/>
      </rPr>
      <t xml:space="preserve">% </t>
    </r>
    <r>
      <rPr>
        <b/>
        <sz val="13"/>
        <color rgb="FF000000"/>
        <rFont val="Arial"/>
        <family val="2"/>
      </rPr>
      <t xml:space="preserve"> </t>
    </r>
    <r>
      <rPr>
        <sz val="13"/>
        <color rgb="FF000000"/>
        <rFont val="Arial"/>
        <family val="2"/>
      </rPr>
      <t xml:space="preserve">                                                                   </t>
    </r>
    <r>
      <rPr>
        <b/>
        <sz val="13"/>
        <color rgb="FF000000"/>
        <rFont val="Arial"/>
        <family val="2"/>
      </rPr>
      <t>FONTE:</t>
    </r>
    <r>
      <rPr>
        <sz val="13"/>
        <color rgb="FF000000"/>
        <rFont val="Arial"/>
        <family val="2"/>
      </rPr>
      <t xml:space="preserve"> CDHU: 184 COM DESONERAÇÃO / SINAP: JANEIRO                             </t>
    </r>
    <r>
      <rPr>
        <b/>
        <sz val="13"/>
        <color rgb="FF000000"/>
        <rFont val="Arial"/>
        <family val="2"/>
      </rPr>
      <t xml:space="preserve">BDI: </t>
    </r>
    <r>
      <rPr>
        <sz val="13"/>
        <color rgb="FF000000"/>
        <rFont val="Arial"/>
        <family val="2"/>
      </rPr>
      <t xml:space="preserve">25,00%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3"/>
        <color rgb="FF000000"/>
        <rFont val="Arial"/>
        <family val="2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</si>
</sst>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R$ &quot;#,##0.00"/>
    <numFmt numFmtId="165" formatCode="&quot;R$ &quot;#,##0.000"/>
    <numFmt numFmtId="166" formatCode="mmmm\-yy;@"/>
    <numFmt numFmtId="167" formatCode="d/m/yyyy"/>
    <numFmt numFmtId="168" formatCode="&quot;R$&quot;\ #,##0.00"/>
    <numFmt numFmtId="169" formatCode="[$R$-416]\ #,##0.00;[Red]\-[$R$-416]\ #,##0.00"/>
  </numFmts>
  <fonts count="25"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1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12"/>
      <name val="Arial"/>
      <family val="2"/>
      <charset val="1"/>
    </font>
    <font>
      <b/>
      <sz val="13"/>
      <name val="Arial"/>
      <family val="2"/>
      <charset val="1"/>
    </font>
    <font>
      <sz val="13"/>
      <name val="Arial"/>
      <family val="2"/>
      <charset val="1"/>
    </font>
    <font>
      <b/>
      <sz val="18"/>
      <color rgb="FFFFFFFF"/>
      <name val="Arial"/>
      <family val="2"/>
      <charset val="1"/>
    </font>
    <font>
      <b/>
      <sz val="13"/>
      <color rgb="FF000000"/>
      <name val="Arial"/>
      <family val="2"/>
      <charset val="1"/>
    </font>
    <font>
      <sz val="14"/>
      <name val="Arial"/>
      <family val="2"/>
      <charset val="1"/>
    </font>
    <font>
      <sz val="13"/>
      <color rgb="FF000000"/>
      <name val="Arial"/>
      <family val="2"/>
      <charset val="1"/>
    </font>
    <font>
      <sz val="13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4"/>
      <color rgb="FF000000"/>
      <name val="Arial"/>
      <family val="2"/>
      <charset val="1"/>
    </font>
    <font>
      <sz val="10"/>
      <name val="Arial"/>
      <family val="2"/>
      <charset val="1"/>
    </font>
    <font>
      <b/>
      <sz val="13"/>
      <color rgb="FF000000"/>
      <name val="Arial"/>
      <family val="2"/>
    </font>
    <font>
      <sz val="13"/>
      <color rgb="FF000000"/>
      <name val="Arial"/>
      <family val="2"/>
    </font>
    <font>
      <b/>
      <sz val="13"/>
      <name val="Arial"/>
      <family val="2"/>
    </font>
    <font>
      <b/>
      <sz val="13"/>
      <color rgb="FF0000FF"/>
      <name val="Arial"/>
      <family val="2"/>
    </font>
    <font>
      <b/>
      <sz val="13"/>
      <color rgb="FF00336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EFEFEF"/>
      </patternFill>
    </fill>
    <fill>
      <patternFill patternType="solid">
        <fgColor rgb="FF666666"/>
        <bgColor rgb="FF808080"/>
      </patternFill>
    </fill>
    <fill>
      <patternFill patternType="solid">
        <fgColor rgb="FFBFBFBF"/>
        <bgColor rgb="FFD9D9D9"/>
      </patternFill>
    </fill>
    <fill>
      <patternFill patternType="solid">
        <fgColor rgb="FFD9D9D9"/>
        <bgColor rgb="FFEFEFEF"/>
      </patternFill>
    </fill>
    <fill>
      <patternFill patternType="solid">
        <fgColor rgb="FFEFEFEF"/>
        <bgColor rgb="FFFFFFFF"/>
      </patternFill>
    </fill>
    <fill>
      <patternFill patternType="solid">
        <fgColor rgb="FFB2B2B2"/>
        <bgColor rgb="FFBFBFBF"/>
      </patternFill>
    </fill>
    <fill>
      <patternFill patternType="solid">
        <fgColor rgb="FF999999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B2B2B2"/>
      </patternFill>
    </fill>
    <fill>
      <patternFill patternType="solid">
        <fgColor theme="0"/>
        <bgColor rgb="FF80808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4" fillId="0" borderId="0"/>
    <xf numFmtId="9" fontId="19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Border="1"/>
    <xf numFmtId="0" fontId="8" fillId="2" borderId="0" xfId="0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165" fontId="11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right"/>
    </xf>
    <xf numFmtId="0" fontId="11" fillId="5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64" fontId="11" fillId="4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8" fontId="11" fillId="5" borderId="1" xfId="0" applyNumberFormat="1" applyFont="1" applyFill="1" applyBorder="1" applyAlignment="1">
      <alignment horizontal="right" vertical="center"/>
    </xf>
    <xf numFmtId="0" fontId="12" fillId="0" borderId="0" xfId="0" applyFont="1" applyBorder="1"/>
    <xf numFmtId="0" fontId="9" fillId="0" borderId="0" xfId="0" applyFont="1" applyBorder="1"/>
    <xf numFmtId="0" fontId="0" fillId="0" borderId="0" xfId="0" applyFont="1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15" fillId="0" borderId="4" xfId="4" applyFont="1" applyBorder="1"/>
    <xf numFmtId="0" fontId="16" fillId="0" borderId="0" xfId="4" applyFont="1" applyBorder="1"/>
    <xf numFmtId="0" fontId="15" fillId="0" borderId="0" xfId="4" applyFont="1" applyBorder="1"/>
    <xf numFmtId="0" fontId="15" fillId="0" borderId="5" xfId="4" applyFont="1" applyBorder="1"/>
    <xf numFmtId="0" fontId="16" fillId="0" borderId="4" xfId="4" applyFont="1" applyBorder="1"/>
    <xf numFmtId="0" fontId="16" fillId="0" borderId="0" xfId="4" applyFont="1" applyBorder="1" applyAlignment="1">
      <alignment horizontal="center"/>
    </xf>
    <xf numFmtId="0" fontId="16" fillId="0" borderId="5" xfId="4" applyFont="1" applyBorder="1"/>
    <xf numFmtId="0" fontId="15" fillId="0" borderId="0" xfId="4" applyFont="1" applyBorder="1" applyAlignment="1">
      <alignment horizontal="center"/>
    </xf>
    <xf numFmtId="166" fontId="16" fillId="0" borderId="0" xfId="4" applyNumberFormat="1" applyFont="1" applyBorder="1" applyAlignment="1">
      <alignment horizontal="center"/>
    </xf>
    <xf numFmtId="0" fontId="15" fillId="0" borderId="9" xfId="4" applyFont="1" applyBorder="1"/>
    <xf numFmtId="0" fontId="16" fillId="0" borderId="10" xfId="4" applyFont="1" applyBorder="1"/>
    <xf numFmtId="0" fontId="16" fillId="0" borderId="10" xfId="4" applyFont="1" applyBorder="1" applyAlignment="1">
      <alignment horizontal="center"/>
    </xf>
    <xf numFmtId="0" fontId="16" fillId="0" borderId="11" xfId="4" applyFont="1" applyBorder="1" applyAlignment="1">
      <alignment horizontal="center"/>
    </xf>
    <xf numFmtId="0" fontId="15" fillId="0" borderId="14" xfId="4" applyFont="1" applyBorder="1" applyAlignment="1">
      <alignment horizontal="center"/>
    </xf>
    <xf numFmtId="0" fontId="16" fillId="0" borderId="7" xfId="4" applyFont="1" applyBorder="1"/>
    <xf numFmtId="0" fontId="15" fillId="0" borderId="15" xfId="1" applyFont="1" applyBorder="1" applyAlignment="1">
      <alignment vertical="center"/>
    </xf>
    <xf numFmtId="0" fontId="15" fillId="0" borderId="16" xfId="4" applyFont="1" applyBorder="1" applyAlignment="1"/>
    <xf numFmtId="166" fontId="16" fillId="0" borderId="17" xfId="4" applyNumberFormat="1" applyFont="1" applyBorder="1" applyAlignment="1">
      <alignment horizontal="center"/>
    </xf>
    <xf numFmtId="0" fontId="16" fillId="0" borderId="15" xfId="4" applyFont="1" applyBorder="1"/>
    <xf numFmtId="0" fontId="16" fillId="0" borderId="15" xfId="4" applyFont="1" applyBorder="1" applyAlignment="1">
      <alignment horizontal="center"/>
    </xf>
    <xf numFmtId="0" fontId="15" fillId="0" borderId="4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4" fontId="15" fillId="0" borderId="0" xfId="0" applyNumberFormat="1" applyFont="1" applyBorder="1" applyAlignment="1">
      <alignment horizontal="center"/>
    </xf>
    <xf numFmtId="4" fontId="15" fillId="0" borderId="0" xfId="0" applyNumberFormat="1" applyFont="1" applyBorder="1" applyAlignment="1" applyProtection="1">
      <alignment horizontal="center"/>
      <protection locked="0"/>
    </xf>
    <xf numFmtId="4" fontId="15" fillId="0" borderId="5" xfId="0" applyNumberFormat="1" applyFont="1" applyBorder="1" applyAlignment="1">
      <alignment horizontal="center"/>
    </xf>
    <xf numFmtId="0" fontId="16" fillId="0" borderId="4" xfId="0" applyFont="1" applyBorder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6" fillId="0" borderId="5" xfId="0" applyFont="1" applyBorder="1"/>
    <xf numFmtId="0" fontId="16" fillId="0" borderId="0" xfId="5" applyFont="1" applyBorder="1" applyAlignment="1"/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4" applyFont="1"/>
    <xf numFmtId="0" fontId="16" fillId="0" borderId="5" xfId="0" applyFont="1" applyBorder="1" applyAlignment="1">
      <alignment vertical="center"/>
    </xf>
    <xf numFmtId="0" fontId="15" fillId="0" borderId="18" xfId="5" applyFont="1" applyBorder="1" applyAlignment="1"/>
    <xf numFmtId="0" fontId="15" fillId="0" borderId="19" xfId="5" applyFont="1" applyBorder="1" applyAlignment="1"/>
    <xf numFmtId="0" fontId="16" fillId="0" borderId="19" xfId="0" applyFont="1" applyBorder="1"/>
    <xf numFmtId="0" fontId="16" fillId="0" borderId="19" xfId="0" applyFont="1" applyBorder="1" applyAlignment="1"/>
    <xf numFmtId="0" fontId="16" fillId="0" borderId="19" xfId="4" applyFont="1" applyBorder="1"/>
    <xf numFmtId="0" fontId="16" fillId="0" borderId="20" xfId="0" applyFont="1" applyBorder="1"/>
    <xf numFmtId="167" fontId="15" fillId="0" borderId="0" xfId="0" applyNumberFormat="1" applyFont="1" applyBorder="1" applyAlignment="1">
      <alignment vertical="center"/>
    </xf>
    <xf numFmtId="0" fontId="17" fillId="0" borderId="0" xfId="0" applyFont="1"/>
    <xf numFmtId="4" fontId="16" fillId="0" borderId="1" xfId="4" applyNumberFormat="1" applyFont="1" applyBorder="1" applyAlignment="1">
      <alignment horizontal="center"/>
    </xf>
    <xf numFmtId="4" fontId="15" fillId="0" borderId="1" xfId="4" applyNumberFormat="1" applyFont="1" applyBorder="1" applyAlignment="1">
      <alignment horizontal="center"/>
    </xf>
    <xf numFmtId="4" fontId="16" fillId="6" borderId="1" xfId="4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4" fontId="16" fillId="0" borderId="1" xfId="0" applyNumberFormat="1" applyFont="1" applyBorder="1" applyAlignment="1">
      <alignment horizontal="center"/>
    </xf>
    <xf numFmtId="0" fontId="15" fillId="6" borderId="1" xfId="0" applyFont="1" applyFill="1" applyBorder="1" applyAlignment="1">
      <alignment horizontal="left" vertical="center"/>
    </xf>
    <xf numFmtId="0" fontId="16" fillId="6" borderId="1" xfId="0" applyFont="1" applyFill="1" applyBorder="1"/>
    <xf numFmtId="0" fontId="15" fillId="6" borderId="1" xfId="0" applyFont="1" applyFill="1" applyBorder="1" applyAlignment="1">
      <alignment horizontal="center"/>
    </xf>
    <xf numFmtId="4" fontId="16" fillId="6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4" fontId="15" fillId="0" borderId="1" xfId="0" applyNumberFormat="1" applyFont="1" applyBorder="1" applyAlignment="1">
      <alignment horizontal="center"/>
    </xf>
    <xf numFmtId="0" fontId="16" fillId="0" borderId="1" xfId="4" applyFont="1" applyBorder="1"/>
    <xf numFmtId="0" fontId="16" fillId="0" borderId="1" xfId="4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68" fontId="11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168" fontId="13" fillId="0" borderId="1" xfId="0" applyNumberFormat="1" applyFont="1" applyFill="1" applyBorder="1" applyAlignment="1">
      <alignment horizontal="right" vertical="center"/>
    </xf>
    <xf numFmtId="0" fontId="15" fillId="0" borderId="4" xfId="5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4" fillId="0" borderId="1" xfId="0" applyFont="1" applyBorder="1"/>
    <xf numFmtId="0" fontId="20" fillId="8" borderId="1" xfId="0" applyFont="1" applyFill="1" applyBorder="1" applyAlignment="1">
      <alignment horizontal="center" vertical="center" wrapText="1"/>
    </xf>
    <xf numFmtId="0" fontId="22" fillId="9" borderId="1" xfId="5" applyFont="1" applyFill="1" applyBorder="1" applyAlignment="1">
      <alignment horizontal="center" vertical="center"/>
    </xf>
    <xf numFmtId="169" fontId="14" fillId="10" borderId="1" xfId="5" applyNumberFormat="1" applyFont="1" applyFill="1" applyBorder="1" applyAlignment="1">
      <alignment horizontal="center" vertical="center"/>
    </xf>
    <xf numFmtId="10" fontId="14" fillId="10" borderId="1" xfId="5" applyNumberFormat="1" applyFont="1" applyFill="1" applyBorder="1" applyAlignment="1">
      <alignment horizontal="center" vertical="center"/>
    </xf>
    <xf numFmtId="169" fontId="22" fillId="10" borderId="1" xfId="5" applyNumberFormat="1" applyFont="1" applyFill="1" applyBorder="1" applyAlignment="1">
      <alignment horizontal="center" vertical="center"/>
    </xf>
    <xf numFmtId="10" fontId="22" fillId="10" borderId="1" xfId="5" applyNumberFormat="1" applyFont="1" applyFill="1" applyBorder="1" applyAlignment="1">
      <alignment horizontal="center" vertical="center"/>
    </xf>
    <xf numFmtId="9" fontId="22" fillId="10" borderId="1" xfId="6" applyFont="1" applyFill="1" applyBorder="1" applyAlignment="1">
      <alignment horizontal="center" vertical="center"/>
    </xf>
    <xf numFmtId="164" fontId="20" fillId="10" borderId="1" xfId="5" applyNumberFormat="1" applyFont="1" applyFill="1" applyBorder="1" applyAlignment="1">
      <alignment horizontal="center" vertical="center"/>
    </xf>
    <xf numFmtId="10" fontId="20" fillId="10" borderId="1" xfId="5" applyNumberFormat="1" applyFont="1" applyFill="1" applyBorder="1" applyAlignment="1">
      <alignment horizontal="center" vertical="center"/>
    </xf>
    <xf numFmtId="164" fontId="20" fillId="10" borderId="1" xfId="5" applyNumberFormat="1" applyFont="1" applyFill="1" applyBorder="1" applyAlignment="1">
      <alignment horizontal="right" vertical="center"/>
    </xf>
    <xf numFmtId="0" fontId="23" fillId="0" borderId="0" xfId="5" applyFont="1" applyBorder="1" applyAlignment="1">
      <alignment horizontal="left"/>
    </xf>
    <xf numFmtId="0" fontId="14" fillId="0" borderId="0" xfId="5" applyFont="1" applyBorder="1" applyAlignment="1">
      <alignment horizontal="center"/>
    </xf>
    <xf numFmtId="0" fontId="14" fillId="0" borderId="0" xfId="5" applyFont="1" applyBorder="1"/>
    <xf numFmtId="0" fontId="14" fillId="0" borderId="0" xfId="0" applyFont="1"/>
    <xf numFmtId="0" fontId="14" fillId="0" borderId="0" xfId="5" applyFont="1" applyBorder="1" applyAlignment="1"/>
    <xf numFmtId="0" fontId="14" fillId="0" borderId="0" xfId="5" applyFont="1" applyBorder="1" applyAlignment="1">
      <alignment horizontal="left"/>
    </xf>
    <xf numFmtId="0" fontId="24" fillId="0" borderId="0" xfId="5" applyFont="1" applyBorder="1" applyAlignment="1"/>
    <xf numFmtId="0" fontId="21" fillId="0" borderId="0" xfId="0" applyFont="1" applyAlignment="1">
      <alignment horizontal="center"/>
    </xf>
    <xf numFmtId="0" fontId="14" fillId="0" borderId="0" xfId="0" applyFont="1" applyBorder="1"/>
    <xf numFmtId="0" fontId="20" fillId="0" borderId="0" xfId="0" applyFont="1" applyAlignment="1">
      <alignment horizontal="center"/>
    </xf>
    <xf numFmtId="10" fontId="14" fillId="0" borderId="0" xfId="0" applyNumberFormat="1" applyFont="1"/>
    <xf numFmtId="168" fontId="14" fillId="0" borderId="0" xfId="0" applyNumberFormat="1" applyFont="1"/>
    <xf numFmtId="0" fontId="13" fillId="2" borderId="0" xfId="0" applyFont="1" applyFill="1" applyBorder="1" applyAlignment="1">
      <alignment horizontal="center" vertical="top"/>
    </xf>
    <xf numFmtId="164" fontId="11" fillId="5" borderId="1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165" fontId="11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wrapText="1"/>
    </xf>
    <xf numFmtId="0" fontId="8" fillId="2" borderId="0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4" fontId="16" fillId="6" borderId="12" xfId="0" applyNumberFormat="1" applyFont="1" applyFill="1" applyBorder="1" applyAlignment="1">
      <alignment horizontal="center"/>
    </xf>
    <xf numFmtId="4" fontId="16" fillId="6" borderId="2" xfId="0" applyNumberFormat="1" applyFont="1" applyFill="1" applyBorder="1" applyAlignment="1">
      <alignment horizontal="center"/>
    </xf>
    <xf numFmtId="4" fontId="16" fillId="6" borderId="12" xfId="0" applyNumberFormat="1" applyFont="1" applyFill="1" applyBorder="1" applyAlignment="1" applyProtection="1">
      <alignment horizontal="center"/>
      <protection locked="0"/>
    </xf>
    <xf numFmtId="4" fontId="16" fillId="6" borderId="2" xfId="0" applyNumberFormat="1" applyFont="1" applyFill="1" applyBorder="1" applyAlignment="1" applyProtection="1">
      <alignment horizontal="center"/>
      <protection locked="0"/>
    </xf>
    <xf numFmtId="4" fontId="15" fillId="0" borderId="1" xfId="0" applyNumberFormat="1" applyFont="1" applyBorder="1" applyAlignment="1">
      <alignment horizontal="center"/>
    </xf>
    <xf numFmtId="4" fontId="15" fillId="0" borderId="1" xfId="0" applyNumberFormat="1" applyFont="1" applyBorder="1" applyAlignment="1" applyProtection="1">
      <alignment horizontal="center"/>
      <protection locked="0"/>
    </xf>
    <xf numFmtId="0" fontId="16" fillId="0" borderId="4" xfId="5" applyFont="1" applyBorder="1" applyAlignment="1">
      <alignment horizontal="left"/>
    </xf>
    <xf numFmtId="4" fontId="16" fillId="0" borderId="1" xfId="0" applyNumberFormat="1" applyFont="1" applyBorder="1" applyAlignment="1" applyProtection="1">
      <alignment horizontal="center"/>
      <protection locked="0"/>
    </xf>
    <xf numFmtId="0" fontId="16" fillId="0" borderId="1" xfId="2" applyFont="1" applyBorder="1" applyAlignment="1">
      <alignment horizontal="center" vertical="center"/>
    </xf>
    <xf numFmtId="0" fontId="16" fillId="0" borderId="1" xfId="2" applyFont="1" applyBorder="1" applyAlignment="1">
      <alignment horizontal="left" vertical="center"/>
    </xf>
    <xf numFmtId="4" fontId="16" fillId="0" borderId="1" xfId="0" applyNumberFormat="1" applyFont="1" applyBorder="1" applyAlignment="1">
      <alignment horizontal="center"/>
    </xf>
    <xf numFmtId="0" fontId="15" fillId="0" borderId="1" xfId="4" applyFont="1" applyBorder="1" applyAlignment="1">
      <alignment horizontal="center"/>
    </xf>
    <xf numFmtId="0" fontId="16" fillId="0" borderId="1" xfId="4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6" fillId="0" borderId="4" xfId="0" applyFont="1" applyBorder="1" applyAlignment="1"/>
    <xf numFmtId="0" fontId="15" fillId="0" borderId="6" xfId="4" applyFont="1" applyBorder="1" applyAlignment="1">
      <alignment horizontal="center"/>
    </xf>
    <xf numFmtId="0" fontId="15" fillId="0" borderId="8" xfId="4" applyFont="1" applyBorder="1" applyAlignment="1">
      <alignment horizontal="center" vertical="center"/>
    </xf>
    <xf numFmtId="0" fontId="15" fillId="0" borderId="12" xfId="4" applyFont="1" applyBorder="1" applyAlignment="1">
      <alignment horizontal="center"/>
    </xf>
    <xf numFmtId="0" fontId="15" fillId="0" borderId="13" xfId="4" applyFont="1" applyBorder="1" applyAlignment="1">
      <alignment horizontal="center"/>
    </xf>
    <xf numFmtId="0" fontId="15" fillId="0" borderId="2" xfId="4" applyFont="1" applyBorder="1" applyAlignment="1">
      <alignment horizontal="center"/>
    </xf>
    <xf numFmtId="0" fontId="16" fillId="0" borderId="12" xfId="4" applyFont="1" applyBorder="1" applyAlignment="1">
      <alignment horizontal="left"/>
    </xf>
    <xf numFmtId="0" fontId="16" fillId="0" borderId="13" xfId="4" applyFont="1" applyBorder="1" applyAlignment="1">
      <alignment horizontal="left"/>
    </xf>
    <xf numFmtId="0" fontId="16" fillId="0" borderId="2" xfId="4" applyFont="1" applyBorder="1" applyAlignment="1">
      <alignment horizontal="left"/>
    </xf>
    <xf numFmtId="0" fontId="16" fillId="0" borderId="4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/>
    </xf>
    <xf numFmtId="164" fontId="14" fillId="9" borderId="1" xfId="5" applyNumberFormat="1" applyFont="1" applyFill="1" applyBorder="1" applyAlignment="1">
      <alignment horizontal="center" vertical="center"/>
    </xf>
    <xf numFmtId="0" fontId="22" fillId="9" borderId="1" xfId="5" applyFont="1" applyFill="1" applyBorder="1" applyAlignment="1">
      <alignment horizontal="center" vertical="center"/>
    </xf>
    <xf numFmtId="0" fontId="22" fillId="9" borderId="1" xfId="5" applyFont="1" applyFill="1" applyBorder="1" applyAlignment="1">
      <alignment horizontal="left" vertical="center"/>
    </xf>
    <xf numFmtId="10" fontId="14" fillId="0" borderId="1" xfId="0" applyNumberFormat="1" applyFont="1" applyBorder="1" applyAlignment="1">
      <alignment horizontal="center"/>
    </xf>
    <xf numFmtId="10" fontId="14" fillId="9" borderId="1" xfId="5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/>
    </xf>
    <xf numFmtId="0" fontId="14" fillId="9" borderId="1" xfId="5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0" fillId="11" borderId="21" xfId="5" applyFont="1" applyFill="1" applyBorder="1" applyAlignment="1">
      <alignment horizontal="left" vertical="center"/>
    </xf>
    <xf numFmtId="0" fontId="20" fillId="11" borderId="10" xfId="5" applyFont="1" applyFill="1" applyBorder="1" applyAlignment="1">
      <alignment horizontal="left" vertical="center"/>
    </xf>
    <xf numFmtId="0" fontId="20" fillId="11" borderId="11" xfId="5" applyFont="1" applyFill="1" applyBorder="1" applyAlignment="1">
      <alignment horizontal="left" vertical="center"/>
    </xf>
    <xf numFmtId="0" fontId="20" fillId="11" borderId="22" xfId="5" applyFont="1" applyFill="1" applyBorder="1" applyAlignment="1">
      <alignment horizontal="left" vertical="center"/>
    </xf>
    <xf numFmtId="0" fontId="20" fillId="11" borderId="15" xfId="5" applyFont="1" applyFill="1" applyBorder="1" applyAlignment="1">
      <alignment horizontal="left" vertical="center"/>
    </xf>
    <xf numFmtId="0" fontId="20" fillId="11" borderId="16" xfId="5" applyFont="1" applyFill="1" applyBorder="1" applyAlignment="1">
      <alignment horizontal="left" vertical="center"/>
    </xf>
    <xf numFmtId="0" fontId="20" fillId="8" borderId="1" xfId="5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7" borderId="1" xfId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10" fontId="14" fillId="0" borderId="6" xfId="0" applyNumberFormat="1" applyFont="1" applyBorder="1" applyAlignment="1">
      <alignment horizontal="center" vertical="center"/>
    </xf>
    <xf numFmtId="10" fontId="14" fillId="0" borderId="8" xfId="0" applyNumberFormat="1" applyFont="1" applyBorder="1" applyAlignment="1">
      <alignment horizontal="center" vertical="center"/>
    </xf>
    <xf numFmtId="4" fontId="20" fillId="8" borderId="1" xfId="5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1"/>
    <cellStyle name="Normal 2 2" xfId="2"/>
    <cellStyle name="Normal 27" xfId="3"/>
    <cellStyle name="Normal 3" xfId="4"/>
    <cellStyle name="Normal 3 2" xfId="5"/>
    <cellStyle name="Porcentagem" xfId="6" builtin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FEFEF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CC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312969</xdr:colOff>
      <xdr:row>1</xdr:row>
      <xdr:rowOff>58033</xdr:rowOff>
    </xdr:from>
    <xdr:to>
      <xdr:col>7</xdr:col>
      <xdr:colOff>1171929</xdr:colOff>
      <xdr:row>6</xdr:row>
      <xdr:rowOff>286427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646469" y="234926"/>
          <a:ext cx="11907960" cy="1167287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8130</xdr:colOff>
      <xdr:row>66</xdr:row>
      <xdr:rowOff>222701</xdr:rowOff>
    </xdr:from>
    <xdr:to>
      <xdr:col>3</xdr:col>
      <xdr:colOff>3270420</xdr:colOff>
      <xdr:row>68</xdr:row>
      <xdr:rowOff>82301</xdr:rowOff>
    </xdr:to>
    <xdr:sp macro="" textlink="">
      <xdr:nvSpPr>
        <xdr:cNvPr id="3" name="CustomShape 1"/>
        <xdr:cNvSpPr/>
      </xdr:nvSpPr>
      <xdr:spPr>
        <a:xfrm>
          <a:off x="8130" y="32172272"/>
          <a:ext cx="5657147" cy="78488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</a:t>
          </a:r>
          <a:r>
            <a:rPr lang="pt-BR" sz="1100" b="1">
              <a:latin typeface="+mn-lt"/>
              <a:ea typeface="+mn-ea"/>
              <a:cs typeface="+mn-cs"/>
            </a:rPr>
            <a:t>____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   </a:t>
          </a: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/>
            </a:rPr>
            <a:t>  EDUARDO OLIVEIRA DOS SANTOS JUNIOR</a:t>
          </a:r>
          <a:endParaRPr lang="pt-BR" sz="13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 SECRETÁRIO DE OBRAS, INFRAESTRUTURA E URBANISMO</a:t>
          </a:r>
          <a:endParaRPr lang="pt-BR" sz="1300" b="0" strike="noStrike" spc="-1">
            <a:latin typeface="Times New Roman"/>
          </a:endParaRPr>
        </a:p>
      </xdr:txBody>
    </xdr:sp>
    <xdr:clientData/>
  </xdr:twoCellAnchor>
  <xdr:twoCellAnchor>
    <xdr:from>
      <xdr:col>5</xdr:col>
      <xdr:colOff>489862</xdr:colOff>
      <xdr:row>66</xdr:row>
      <xdr:rowOff>217714</xdr:rowOff>
    </xdr:from>
    <xdr:to>
      <xdr:col>9</xdr:col>
      <xdr:colOff>1398116</xdr:colOff>
      <xdr:row>68</xdr:row>
      <xdr:rowOff>77314</xdr:rowOff>
    </xdr:to>
    <xdr:sp macro="" textlink="">
      <xdr:nvSpPr>
        <xdr:cNvPr id="4" name="CustomShape 1"/>
        <xdr:cNvSpPr/>
      </xdr:nvSpPr>
      <xdr:spPr>
        <a:xfrm>
          <a:off x="10844898" y="32167285"/>
          <a:ext cx="5657147" cy="78488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                   JEFERSON ROBERTO FERREIRA DOS SANTOS</a:t>
          </a:r>
          <a:endParaRPr lang="pt-BR" sz="13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TÉCNICO</a:t>
          </a:r>
          <a:r>
            <a:rPr lang="pt-BR" sz="1300" b="0" strike="noStrike" spc="-1" baseline="0">
              <a:solidFill>
                <a:srgbClr val="000000"/>
              </a:solidFill>
              <a:latin typeface="Arial"/>
            </a:rPr>
            <a:t> EM EDIFICAÇÕES</a:t>
          </a:r>
          <a:endParaRPr lang="pt-BR" sz="13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3360964</xdr:colOff>
      <xdr:row>66</xdr:row>
      <xdr:rowOff>217714</xdr:rowOff>
    </xdr:from>
    <xdr:to>
      <xdr:col>6</xdr:col>
      <xdr:colOff>432004</xdr:colOff>
      <xdr:row>68</xdr:row>
      <xdr:rowOff>77314</xdr:rowOff>
    </xdr:to>
    <xdr:sp macro="" textlink="">
      <xdr:nvSpPr>
        <xdr:cNvPr id="6" name="CustomShape 1"/>
        <xdr:cNvSpPr/>
      </xdr:nvSpPr>
      <xdr:spPr>
        <a:xfrm>
          <a:off x="5755821" y="32167285"/>
          <a:ext cx="5657147" cy="78488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                   </a:t>
          </a:r>
        </a:p>
        <a:p>
          <a:pPr algn="ctr">
            <a:lnSpc>
              <a:spcPct val="100000"/>
            </a:lnSpc>
          </a:pPr>
          <a:r>
            <a:rPr lang="pt-BR" sz="1300" b="1" strike="noStrike" spc="-1">
              <a:latin typeface="Arial" panose="020B0604020202020204" pitchFamily="34" charset="0"/>
              <a:cs typeface="Arial" panose="020B0604020202020204" pitchFamily="34" charset="0"/>
            </a:rPr>
            <a:t>NEIVITON PEREIRA DA SILVA</a:t>
          </a: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TÉCNICO</a:t>
          </a:r>
          <a:r>
            <a:rPr lang="pt-BR" sz="1300" b="0" strike="noStrike" spc="-1" baseline="0">
              <a:solidFill>
                <a:srgbClr val="000000"/>
              </a:solidFill>
              <a:latin typeface="Arial"/>
            </a:rPr>
            <a:t> EM EDIFICAÇÕES</a:t>
          </a:r>
          <a:endParaRPr lang="pt-BR" sz="13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2845593</xdr:colOff>
      <xdr:row>22</xdr:row>
      <xdr:rowOff>59531</xdr:rowOff>
    </xdr:from>
    <xdr:to>
      <xdr:col>5</xdr:col>
      <xdr:colOff>900089</xdr:colOff>
      <xdr:row>26</xdr:row>
      <xdr:rowOff>121537</xdr:rowOff>
    </xdr:to>
    <xdr:sp macro="" textlink="">
      <xdr:nvSpPr>
        <xdr:cNvPr id="2" name="CustomShape 1"/>
        <xdr:cNvSpPr/>
      </xdr:nvSpPr>
      <xdr:spPr>
        <a:xfrm>
          <a:off x="3607593" y="4583906"/>
          <a:ext cx="5662590" cy="8121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                   </a:t>
          </a:r>
        </a:p>
        <a:p>
          <a:pPr algn="ctr">
            <a:lnSpc>
              <a:spcPct val="100000"/>
            </a:lnSpc>
          </a:pPr>
          <a:r>
            <a:rPr lang="pt-BR" sz="1300" b="1" strike="noStrike" spc="-1">
              <a:latin typeface="Arial" panose="020B0604020202020204" pitchFamily="34" charset="0"/>
              <a:cs typeface="Arial" panose="020B0604020202020204" pitchFamily="34" charset="0"/>
            </a:rPr>
            <a:t>NEIVITON PEREIRA DA SILVA</a:t>
          </a: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TÉCNICO</a:t>
          </a:r>
          <a:r>
            <a:rPr lang="pt-BR" sz="1300" b="0" strike="noStrike" spc="-1" baseline="0">
              <a:solidFill>
                <a:srgbClr val="000000"/>
              </a:solidFill>
              <a:latin typeface="Arial"/>
            </a:rPr>
            <a:t> EM EDIFICAÇÕES</a:t>
          </a:r>
          <a:endParaRPr lang="pt-BR" sz="1300" b="0" strike="noStrike" spc="-1">
            <a:latin typeface="Times New Roman"/>
          </a:endParaRPr>
        </a:p>
      </xdr:txBody>
    </xdr:sp>
    <xdr:clientData/>
  </xdr:twoCellAnchor>
  <xdr:twoCellAnchor>
    <xdr:from>
      <xdr:col>5</xdr:col>
      <xdr:colOff>119054</xdr:colOff>
      <xdr:row>22</xdr:row>
      <xdr:rowOff>59532</xdr:rowOff>
    </xdr:from>
    <xdr:to>
      <xdr:col>10</xdr:col>
      <xdr:colOff>701077</xdr:colOff>
      <xdr:row>26</xdr:row>
      <xdr:rowOff>121538</xdr:rowOff>
    </xdr:to>
    <xdr:sp macro="" textlink="">
      <xdr:nvSpPr>
        <xdr:cNvPr id="3" name="CustomShape 1"/>
        <xdr:cNvSpPr/>
      </xdr:nvSpPr>
      <xdr:spPr>
        <a:xfrm>
          <a:off x="8489148" y="4583907"/>
          <a:ext cx="5689804" cy="8121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                   JEFERSON ROBERTO FERREIRA DOS SANTOS</a:t>
          </a:r>
          <a:endParaRPr lang="pt-BR" sz="13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TÉCNICO</a:t>
          </a:r>
          <a:r>
            <a:rPr lang="pt-BR" sz="1300" b="0" strike="noStrike" spc="-1" baseline="0">
              <a:solidFill>
                <a:srgbClr val="000000"/>
              </a:solidFill>
              <a:latin typeface="Arial"/>
            </a:rPr>
            <a:t> EM EDIFICAÇÕES</a:t>
          </a:r>
          <a:endParaRPr lang="pt-BR" sz="1300" b="0" strike="noStrike" spc="-1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316783</xdr:colOff>
      <xdr:row>1</xdr:row>
      <xdr:rowOff>40251</xdr:rowOff>
    </xdr:from>
    <xdr:to>
      <xdr:col>13</xdr:col>
      <xdr:colOff>517072</xdr:colOff>
      <xdr:row>3</xdr:row>
      <xdr:rowOff>680357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861319" y="271572"/>
          <a:ext cx="12528360" cy="1102749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680355</xdr:colOff>
      <xdr:row>43</xdr:row>
      <xdr:rowOff>108857</xdr:rowOff>
    </xdr:from>
    <xdr:to>
      <xdr:col>10</xdr:col>
      <xdr:colOff>1057931</xdr:colOff>
      <xdr:row>47</xdr:row>
      <xdr:rowOff>72779</xdr:rowOff>
    </xdr:to>
    <xdr:sp macro="" textlink="">
      <xdr:nvSpPr>
        <xdr:cNvPr id="3" name="CustomShape 1"/>
        <xdr:cNvSpPr/>
      </xdr:nvSpPr>
      <xdr:spPr>
        <a:xfrm>
          <a:off x="6966855" y="8640536"/>
          <a:ext cx="5643540" cy="7803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                   </a:t>
          </a:r>
        </a:p>
        <a:p>
          <a:pPr algn="ctr">
            <a:lnSpc>
              <a:spcPct val="100000"/>
            </a:lnSpc>
          </a:pPr>
          <a:r>
            <a:rPr lang="pt-BR" sz="1300" b="1" strike="noStrike" spc="-1">
              <a:latin typeface="Arial" panose="020B0604020202020204" pitchFamily="34" charset="0"/>
              <a:cs typeface="Arial" panose="020B0604020202020204" pitchFamily="34" charset="0"/>
            </a:rPr>
            <a:t>NEIVITON PEREIRA DA SILVA</a:t>
          </a: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TÉCNICO</a:t>
          </a:r>
          <a:r>
            <a:rPr lang="pt-BR" sz="1300" b="0" strike="noStrike" spc="-1" baseline="0">
              <a:solidFill>
                <a:srgbClr val="000000"/>
              </a:solidFill>
              <a:latin typeface="Arial"/>
            </a:rPr>
            <a:t> EM EDIFICAÇÕES</a:t>
          </a:r>
          <a:endParaRPr lang="pt-BR" sz="1300" b="0" strike="noStrike" spc="-1">
            <a:latin typeface="Times New Roman"/>
          </a:endParaRPr>
        </a:p>
      </xdr:txBody>
    </xdr:sp>
    <xdr:clientData/>
  </xdr:twoCellAnchor>
  <xdr:twoCellAnchor>
    <xdr:from>
      <xdr:col>10</xdr:col>
      <xdr:colOff>598703</xdr:colOff>
      <xdr:row>43</xdr:row>
      <xdr:rowOff>95250</xdr:rowOff>
    </xdr:from>
    <xdr:to>
      <xdr:col>15</xdr:col>
      <xdr:colOff>913685</xdr:colOff>
      <xdr:row>47</xdr:row>
      <xdr:rowOff>90922</xdr:rowOff>
    </xdr:to>
    <xdr:sp macro="" textlink="">
      <xdr:nvSpPr>
        <xdr:cNvPr id="4" name="CustomShape 1"/>
        <xdr:cNvSpPr/>
      </xdr:nvSpPr>
      <xdr:spPr>
        <a:xfrm>
          <a:off x="12151167" y="8626929"/>
          <a:ext cx="5689804" cy="8121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_</a:t>
          </a: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                   JEFERSON ROBERTO FERREIRA DOS SANTOS</a:t>
          </a:r>
          <a:endParaRPr lang="pt-BR" sz="13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0" strike="noStrike" spc="-1">
              <a:solidFill>
                <a:srgbClr val="000000"/>
              </a:solidFill>
              <a:latin typeface="Arial"/>
            </a:rPr>
            <a:t>TÉCNICO</a:t>
          </a:r>
          <a:r>
            <a:rPr lang="pt-BR" sz="1300" b="0" strike="noStrike" spc="-1" baseline="0">
              <a:solidFill>
                <a:srgbClr val="000000"/>
              </a:solidFill>
              <a:latin typeface="Arial"/>
            </a:rPr>
            <a:t> EM EDIFICAÇÕES</a:t>
          </a:r>
          <a:endParaRPr lang="pt-BR" sz="13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showGridLines="0" showZeros="0" topLeftCell="A10" zoomScale="60" zoomScaleNormal="60" workbookViewId="0">
      <selection activeCell="D23" sqref="D23"/>
    </sheetView>
  </sheetViews>
  <sheetFormatPr defaultRowHeight="12.75"/>
  <cols>
    <col min="1" max="1" width="8.7109375" style="8" customWidth="1"/>
    <col min="2" max="2" width="11.28515625" style="17" customWidth="1"/>
    <col min="3" max="3" width="15.85546875" style="17" customWidth="1"/>
    <col min="4" max="4" width="110" style="18" customWidth="1"/>
    <col min="5" max="5" width="9.28515625" style="19" customWidth="1"/>
    <col min="6" max="6" width="9.28515625" style="20" customWidth="1"/>
    <col min="7" max="8" width="21" style="21" customWidth="1"/>
    <col min="9" max="9" width="19.85546875" style="21" customWidth="1"/>
    <col min="10" max="10" width="21" style="21" customWidth="1"/>
    <col min="11" max="72" width="11.5703125" style="1"/>
    <col min="73" max="1019" width="8.85546875" style="1" customWidth="1"/>
    <col min="1020" max="1025" width="11.5703125" style="1"/>
    <col min="1026" max="16384" width="9.140625" style="1"/>
  </cols>
  <sheetData>
    <row r="1" spans="1:10" ht="13.5" customHeight="1">
      <c r="A1" s="121"/>
      <c r="B1" s="121"/>
      <c r="C1" s="121"/>
      <c r="D1" s="121"/>
      <c r="E1" s="121"/>
      <c r="F1" s="121"/>
      <c r="G1" s="121"/>
      <c r="H1" s="121"/>
      <c r="I1" s="121"/>
      <c r="J1" s="121"/>
    </row>
    <row r="2" spans="1:10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0" ht="15.7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</row>
    <row r="4" spans="1:10" ht="15" customHeight="1">
      <c r="A4" s="121"/>
      <c r="B4" s="121"/>
      <c r="C4" s="121"/>
      <c r="D4" s="121"/>
      <c r="E4" s="121"/>
      <c r="F4" s="121"/>
      <c r="G4" s="121"/>
      <c r="H4" s="121"/>
      <c r="I4" s="121"/>
      <c r="J4" s="121"/>
    </row>
    <row r="5" spans="1:10" ht="15" customHeight="1">
      <c r="A5" s="121"/>
      <c r="B5" s="121"/>
      <c r="C5" s="121"/>
      <c r="D5" s="121"/>
      <c r="E5" s="121"/>
      <c r="F5" s="121"/>
      <c r="G5" s="121"/>
      <c r="H5" s="121"/>
      <c r="I5" s="121"/>
      <c r="J5" s="121"/>
    </row>
    <row r="6" spans="1:10" ht="15" customHeight="1">
      <c r="A6" s="121"/>
      <c r="B6" s="121"/>
      <c r="C6" s="121"/>
      <c r="D6" s="121"/>
      <c r="E6" s="121"/>
      <c r="F6" s="121"/>
      <c r="G6" s="121"/>
      <c r="H6" s="121"/>
      <c r="I6" s="121"/>
      <c r="J6" s="121"/>
    </row>
    <row r="7" spans="1:10" ht="49.5" customHeight="1">
      <c r="A7" s="121"/>
      <c r="B7" s="121"/>
      <c r="C7" s="121"/>
      <c r="D7" s="121"/>
      <c r="E7" s="121"/>
      <c r="F7" s="121"/>
      <c r="G7" s="121"/>
      <c r="H7" s="121"/>
      <c r="I7" s="121"/>
      <c r="J7" s="121"/>
    </row>
    <row r="8" spans="1:10" ht="25.5" customHeight="1">
      <c r="A8" s="2" t="s">
        <v>0</v>
      </c>
      <c r="B8" s="2"/>
      <c r="C8" s="2"/>
      <c r="D8" s="2"/>
      <c r="E8" s="2"/>
      <c r="F8" s="2"/>
      <c r="G8" s="2"/>
      <c r="H8" s="2"/>
      <c r="I8" s="2"/>
      <c r="J8" s="2"/>
    </row>
    <row r="9" spans="1:10" ht="47.25" customHeight="1">
      <c r="A9" s="122" t="s">
        <v>103</v>
      </c>
      <c r="B9" s="122"/>
      <c r="C9" s="122"/>
      <c r="D9" s="122"/>
      <c r="E9" s="122"/>
      <c r="F9" s="122"/>
      <c r="G9" s="122"/>
      <c r="H9" s="122"/>
      <c r="I9" s="122"/>
      <c r="J9" s="122"/>
    </row>
    <row r="10" spans="1:10" ht="41.65" customHeight="1">
      <c r="A10" s="123" t="s">
        <v>1</v>
      </c>
      <c r="B10" s="123"/>
      <c r="C10" s="123"/>
      <c r="D10" s="123"/>
      <c r="E10" s="123"/>
      <c r="F10" s="123"/>
      <c r="G10" s="123"/>
      <c r="H10" s="123"/>
      <c r="I10" s="123"/>
      <c r="J10" s="123"/>
    </row>
    <row r="11" spans="1:10" s="14" customFormat="1" ht="77.650000000000006" customHeight="1">
      <c r="A11" s="11" t="s">
        <v>2</v>
      </c>
      <c r="B11" s="124" t="s">
        <v>3</v>
      </c>
      <c r="C11" s="124"/>
      <c r="D11" s="11" t="s">
        <v>4</v>
      </c>
      <c r="E11" s="11" t="s">
        <v>5</v>
      </c>
      <c r="F11" s="11" t="s">
        <v>6</v>
      </c>
      <c r="G11" s="11" t="s">
        <v>7</v>
      </c>
      <c r="H11" s="11" t="s">
        <v>8</v>
      </c>
      <c r="I11" s="11" t="s">
        <v>9</v>
      </c>
      <c r="J11" s="11" t="s">
        <v>10</v>
      </c>
    </row>
    <row r="12" spans="1:10" ht="39.75" customHeight="1">
      <c r="A12" s="9">
        <v>1</v>
      </c>
      <c r="B12" s="125" t="s">
        <v>11</v>
      </c>
      <c r="C12" s="125"/>
      <c r="D12" s="125"/>
      <c r="E12" s="9"/>
      <c r="F12" s="9"/>
      <c r="G12" s="13"/>
      <c r="H12" s="13">
        <f>SUM(H13)</f>
        <v>924.12000000000012</v>
      </c>
      <c r="I12" s="13"/>
      <c r="J12" s="13">
        <f>J13</f>
        <v>1155.18</v>
      </c>
    </row>
    <row r="13" spans="1:10" ht="39.75" customHeight="1">
      <c r="A13" s="12" t="s">
        <v>12</v>
      </c>
      <c r="B13" s="83" t="s">
        <v>13</v>
      </c>
      <c r="C13" s="84" t="s">
        <v>14</v>
      </c>
      <c r="D13" s="85" t="s">
        <v>15</v>
      </c>
      <c r="E13" s="84" t="s">
        <v>16</v>
      </c>
      <c r="F13" s="84">
        <v>6</v>
      </c>
      <c r="G13" s="86">
        <v>154.02000000000001</v>
      </c>
      <c r="H13" s="86">
        <f>F13*ROUND(G13,2)</f>
        <v>924.12000000000012</v>
      </c>
      <c r="I13" s="86">
        <f>G13*1.25</f>
        <v>192.52500000000001</v>
      </c>
      <c r="J13" s="86">
        <f>F13*ROUND(I13,2)</f>
        <v>1155.18</v>
      </c>
    </row>
    <row r="14" spans="1:10" s="15" customFormat="1" ht="39.75" customHeight="1">
      <c r="A14" s="9">
        <v>2</v>
      </c>
      <c r="B14" s="120" t="s">
        <v>17</v>
      </c>
      <c r="C14" s="120"/>
      <c r="D14" s="120"/>
      <c r="E14" s="81"/>
      <c r="F14" s="81"/>
      <c r="G14" s="82"/>
      <c r="H14" s="82">
        <f>SUM(H15:H17)</f>
        <v>8947.1999999999989</v>
      </c>
      <c r="I14" s="82"/>
      <c r="J14" s="82">
        <f>SUM(J15:J17)</f>
        <v>11184</v>
      </c>
    </row>
    <row r="15" spans="1:10" ht="39.75" customHeight="1">
      <c r="A15" s="12" t="s">
        <v>18</v>
      </c>
      <c r="B15" s="83" t="s">
        <v>13</v>
      </c>
      <c r="C15" s="84" t="s">
        <v>19</v>
      </c>
      <c r="D15" s="85" t="s">
        <v>140</v>
      </c>
      <c r="E15" s="84" t="s">
        <v>20</v>
      </c>
      <c r="F15" s="84">
        <v>6</v>
      </c>
      <c r="G15" s="86">
        <v>1289.5899999999999</v>
      </c>
      <c r="H15" s="86">
        <f t="shared" ref="H15:H17" si="0">F15*ROUND(G15,2)</f>
        <v>7737.5399999999991</v>
      </c>
      <c r="I15" s="86">
        <f t="shared" ref="I15:I17" si="1">G15*1.25</f>
        <v>1611.9875</v>
      </c>
      <c r="J15" s="86">
        <f t="shared" ref="J15:J17" si="2">F15*ROUND(I15,2)</f>
        <v>9671.94</v>
      </c>
    </row>
    <row r="16" spans="1:10" s="16" customFormat="1" ht="39.75" customHeight="1">
      <c r="A16" s="12" t="s">
        <v>21</v>
      </c>
      <c r="B16" s="83" t="s">
        <v>22</v>
      </c>
      <c r="C16" s="84">
        <v>101632</v>
      </c>
      <c r="D16" s="85" t="s">
        <v>23</v>
      </c>
      <c r="E16" s="84" t="s">
        <v>20</v>
      </c>
      <c r="F16" s="84">
        <v>6</v>
      </c>
      <c r="G16" s="86">
        <v>49.52</v>
      </c>
      <c r="H16" s="86">
        <f t="shared" si="0"/>
        <v>297.12</v>
      </c>
      <c r="I16" s="86">
        <f t="shared" si="1"/>
        <v>61.900000000000006</v>
      </c>
      <c r="J16" s="86">
        <f t="shared" si="2"/>
        <v>371.4</v>
      </c>
    </row>
    <row r="17" spans="1:10" s="16" customFormat="1" ht="39.75" customHeight="1">
      <c r="A17" s="12" t="s">
        <v>24</v>
      </c>
      <c r="B17" s="83" t="s">
        <v>22</v>
      </c>
      <c r="C17" s="84">
        <v>101636</v>
      </c>
      <c r="D17" s="85" t="s">
        <v>25</v>
      </c>
      <c r="E17" s="84" t="s">
        <v>20</v>
      </c>
      <c r="F17" s="84">
        <v>6</v>
      </c>
      <c r="G17" s="86">
        <v>152.09</v>
      </c>
      <c r="H17" s="86">
        <f t="shared" si="0"/>
        <v>912.54</v>
      </c>
      <c r="I17" s="86">
        <f t="shared" si="1"/>
        <v>190.11250000000001</v>
      </c>
      <c r="J17" s="86">
        <f t="shared" si="2"/>
        <v>1140.6600000000001</v>
      </c>
    </row>
    <row r="18" spans="1:10" ht="39.75" customHeight="1">
      <c r="A18" s="9">
        <v>3</v>
      </c>
      <c r="B18" s="120" t="s">
        <v>26</v>
      </c>
      <c r="C18" s="120"/>
      <c r="D18" s="120"/>
      <c r="E18" s="81"/>
      <c r="F18" s="81"/>
      <c r="G18" s="82"/>
      <c r="H18" s="82">
        <f>SUM(H19:H21)</f>
        <v>8947.1999999999989</v>
      </c>
      <c r="I18" s="82"/>
      <c r="J18" s="82">
        <f>SUM(J19:J21)</f>
        <v>11184</v>
      </c>
    </row>
    <row r="19" spans="1:10" ht="39.75" customHeight="1">
      <c r="A19" s="12" t="s">
        <v>27</v>
      </c>
      <c r="B19" s="83" t="s">
        <v>13</v>
      </c>
      <c r="C19" s="84" t="s">
        <v>19</v>
      </c>
      <c r="D19" s="85" t="s">
        <v>140</v>
      </c>
      <c r="E19" s="84" t="s">
        <v>20</v>
      </c>
      <c r="F19" s="84">
        <v>6</v>
      </c>
      <c r="G19" s="86">
        <v>1289.5899999999999</v>
      </c>
      <c r="H19" s="86">
        <f t="shared" ref="H19:H21" si="3">F19*ROUND(G19,2)</f>
        <v>7737.5399999999991</v>
      </c>
      <c r="I19" s="86">
        <f t="shared" ref="I19:I21" si="4">G19*1.25</f>
        <v>1611.9875</v>
      </c>
      <c r="J19" s="86">
        <f t="shared" ref="J19:J21" si="5">F19*ROUND(I19,2)</f>
        <v>9671.94</v>
      </c>
    </row>
    <row r="20" spans="1:10" s="16" customFormat="1" ht="39.75" customHeight="1">
      <c r="A20" s="12" t="s">
        <v>28</v>
      </c>
      <c r="B20" s="83" t="s">
        <v>22</v>
      </c>
      <c r="C20" s="84">
        <v>101632</v>
      </c>
      <c r="D20" s="85" t="s">
        <v>23</v>
      </c>
      <c r="E20" s="84" t="s">
        <v>20</v>
      </c>
      <c r="F20" s="84">
        <v>6</v>
      </c>
      <c r="G20" s="86">
        <v>49.52</v>
      </c>
      <c r="H20" s="86">
        <f t="shared" si="3"/>
        <v>297.12</v>
      </c>
      <c r="I20" s="86">
        <f t="shared" si="4"/>
        <v>61.900000000000006</v>
      </c>
      <c r="J20" s="86">
        <f t="shared" si="5"/>
        <v>371.4</v>
      </c>
    </row>
    <row r="21" spans="1:10" s="16" customFormat="1" ht="39.75" customHeight="1">
      <c r="A21" s="12" t="s">
        <v>29</v>
      </c>
      <c r="B21" s="83" t="s">
        <v>22</v>
      </c>
      <c r="C21" s="84">
        <v>101636</v>
      </c>
      <c r="D21" s="85" t="s">
        <v>25</v>
      </c>
      <c r="E21" s="84" t="s">
        <v>20</v>
      </c>
      <c r="F21" s="84">
        <v>6</v>
      </c>
      <c r="G21" s="86">
        <v>152.09</v>
      </c>
      <c r="H21" s="86">
        <f t="shared" si="3"/>
        <v>912.54</v>
      </c>
      <c r="I21" s="86">
        <f t="shared" si="4"/>
        <v>190.11250000000001</v>
      </c>
      <c r="J21" s="86">
        <f t="shared" si="5"/>
        <v>1140.6600000000001</v>
      </c>
    </row>
    <row r="22" spans="1:10" s="15" customFormat="1" ht="39.75" customHeight="1">
      <c r="A22" s="9">
        <v>4</v>
      </c>
      <c r="B22" s="120" t="s">
        <v>30</v>
      </c>
      <c r="C22" s="120"/>
      <c r="D22" s="120"/>
      <c r="E22" s="81"/>
      <c r="F22" s="81"/>
      <c r="G22" s="82"/>
      <c r="H22" s="82">
        <f>SUM(H23:H25)</f>
        <v>14912</v>
      </c>
      <c r="I22" s="82"/>
      <c r="J22" s="82">
        <f>SUM(J23:J25)</f>
        <v>18640</v>
      </c>
    </row>
    <row r="23" spans="1:10" ht="39.75" customHeight="1">
      <c r="A23" s="12" t="s">
        <v>31</v>
      </c>
      <c r="B23" s="83" t="s">
        <v>13</v>
      </c>
      <c r="C23" s="84" t="s">
        <v>19</v>
      </c>
      <c r="D23" s="85" t="s">
        <v>140</v>
      </c>
      <c r="E23" s="84" t="s">
        <v>20</v>
      </c>
      <c r="F23" s="84">
        <v>10</v>
      </c>
      <c r="G23" s="86">
        <v>1289.5899999999999</v>
      </c>
      <c r="H23" s="86">
        <f t="shared" ref="H23:H25" si="6">F23*ROUND(G23,2)</f>
        <v>12895.9</v>
      </c>
      <c r="I23" s="86">
        <f t="shared" ref="I23:I25" si="7">G23*1.25</f>
        <v>1611.9875</v>
      </c>
      <c r="J23" s="86">
        <f t="shared" ref="J23:J25" si="8">F23*ROUND(I23,2)</f>
        <v>16119.9</v>
      </c>
    </row>
    <row r="24" spans="1:10" s="16" customFormat="1" ht="39.75" customHeight="1">
      <c r="A24" s="12" t="s">
        <v>32</v>
      </c>
      <c r="B24" s="83" t="s">
        <v>22</v>
      </c>
      <c r="C24" s="84">
        <v>101632</v>
      </c>
      <c r="D24" s="85" t="s">
        <v>23</v>
      </c>
      <c r="E24" s="84" t="s">
        <v>20</v>
      </c>
      <c r="F24" s="84">
        <v>10</v>
      </c>
      <c r="G24" s="86">
        <v>49.52</v>
      </c>
      <c r="H24" s="86">
        <f t="shared" si="6"/>
        <v>495.20000000000005</v>
      </c>
      <c r="I24" s="86">
        <f t="shared" si="7"/>
        <v>61.900000000000006</v>
      </c>
      <c r="J24" s="86">
        <f t="shared" si="8"/>
        <v>619</v>
      </c>
    </row>
    <row r="25" spans="1:10" s="16" customFormat="1" ht="39.75" customHeight="1">
      <c r="A25" s="12" t="s">
        <v>33</v>
      </c>
      <c r="B25" s="83" t="s">
        <v>22</v>
      </c>
      <c r="C25" s="84">
        <v>101636</v>
      </c>
      <c r="D25" s="85" t="s">
        <v>25</v>
      </c>
      <c r="E25" s="84" t="s">
        <v>20</v>
      </c>
      <c r="F25" s="84">
        <v>10</v>
      </c>
      <c r="G25" s="86">
        <v>152.09</v>
      </c>
      <c r="H25" s="86">
        <f t="shared" si="6"/>
        <v>1520.9</v>
      </c>
      <c r="I25" s="86">
        <f t="shared" si="7"/>
        <v>190.11250000000001</v>
      </c>
      <c r="J25" s="86">
        <f t="shared" si="8"/>
        <v>1901.1000000000001</v>
      </c>
    </row>
    <row r="26" spans="1:10" s="15" customFormat="1" ht="39.75" customHeight="1">
      <c r="A26" s="9">
        <v>5</v>
      </c>
      <c r="B26" s="117" t="s">
        <v>34</v>
      </c>
      <c r="C26" s="117"/>
      <c r="D26" s="117"/>
      <c r="E26" s="81"/>
      <c r="F26" s="81"/>
      <c r="G26" s="82"/>
      <c r="H26" s="82">
        <f>SUM(H27:H29)</f>
        <v>17894.399999999998</v>
      </c>
      <c r="I26" s="82"/>
      <c r="J26" s="82">
        <f>SUM(J27:J29)</f>
        <v>22368</v>
      </c>
    </row>
    <row r="27" spans="1:10" ht="39.75" customHeight="1">
      <c r="A27" s="12" t="s">
        <v>35</v>
      </c>
      <c r="B27" s="83" t="s">
        <v>13</v>
      </c>
      <c r="C27" s="84" t="s">
        <v>19</v>
      </c>
      <c r="D27" s="85" t="s">
        <v>140</v>
      </c>
      <c r="E27" s="84" t="s">
        <v>20</v>
      </c>
      <c r="F27" s="84">
        <v>12</v>
      </c>
      <c r="G27" s="86">
        <v>1289.5899999999999</v>
      </c>
      <c r="H27" s="86">
        <f t="shared" ref="H27:H29" si="9">F27*ROUND(G27,2)</f>
        <v>15475.079999999998</v>
      </c>
      <c r="I27" s="86">
        <f t="shared" ref="I27:I29" si="10">G27*1.25</f>
        <v>1611.9875</v>
      </c>
      <c r="J27" s="86">
        <f t="shared" ref="J27:J29" si="11">F27*ROUND(I27,2)</f>
        <v>19343.88</v>
      </c>
    </row>
    <row r="28" spans="1:10" s="16" customFormat="1" ht="39.75" customHeight="1">
      <c r="A28" s="12" t="s">
        <v>36</v>
      </c>
      <c r="B28" s="83" t="s">
        <v>22</v>
      </c>
      <c r="C28" s="84">
        <v>101632</v>
      </c>
      <c r="D28" s="85" t="s">
        <v>23</v>
      </c>
      <c r="E28" s="84" t="s">
        <v>20</v>
      </c>
      <c r="F28" s="84">
        <f>F27</f>
        <v>12</v>
      </c>
      <c r="G28" s="86">
        <v>49.52</v>
      </c>
      <c r="H28" s="86">
        <f t="shared" si="9"/>
        <v>594.24</v>
      </c>
      <c r="I28" s="86">
        <f t="shared" si="10"/>
        <v>61.900000000000006</v>
      </c>
      <c r="J28" s="86">
        <f t="shared" si="11"/>
        <v>742.8</v>
      </c>
    </row>
    <row r="29" spans="1:10" s="16" customFormat="1" ht="39.75" customHeight="1">
      <c r="A29" s="12" t="s">
        <v>37</v>
      </c>
      <c r="B29" s="83" t="s">
        <v>22</v>
      </c>
      <c r="C29" s="84">
        <v>101636</v>
      </c>
      <c r="D29" s="85" t="s">
        <v>25</v>
      </c>
      <c r="E29" s="84" t="s">
        <v>20</v>
      </c>
      <c r="F29" s="84">
        <f>F27</f>
        <v>12</v>
      </c>
      <c r="G29" s="86">
        <v>152.09</v>
      </c>
      <c r="H29" s="86">
        <f t="shared" si="9"/>
        <v>1825.08</v>
      </c>
      <c r="I29" s="86">
        <f t="shared" si="10"/>
        <v>190.11250000000001</v>
      </c>
      <c r="J29" s="86">
        <f t="shared" si="11"/>
        <v>2281.3200000000002</v>
      </c>
    </row>
    <row r="30" spans="1:10" s="15" customFormat="1" ht="39.75" customHeight="1">
      <c r="A30" s="9">
        <v>6</v>
      </c>
      <c r="B30" s="117" t="s">
        <v>99</v>
      </c>
      <c r="C30" s="117"/>
      <c r="D30" s="117"/>
      <c r="E30" s="81"/>
      <c r="F30" s="81"/>
      <c r="G30" s="82"/>
      <c r="H30" s="82">
        <f>SUM(H31:H33)</f>
        <v>22367.999999999996</v>
      </c>
      <c r="I30" s="82"/>
      <c r="J30" s="82">
        <f>SUM(J31:J33)</f>
        <v>27960</v>
      </c>
    </row>
    <row r="31" spans="1:10" ht="39.75" customHeight="1">
      <c r="A31" s="12" t="s">
        <v>38</v>
      </c>
      <c r="B31" s="83" t="s">
        <v>13</v>
      </c>
      <c r="C31" s="84" t="s">
        <v>19</v>
      </c>
      <c r="D31" s="85" t="s">
        <v>140</v>
      </c>
      <c r="E31" s="84" t="s">
        <v>20</v>
      </c>
      <c r="F31" s="84">
        <v>15</v>
      </c>
      <c r="G31" s="86">
        <v>1289.5899999999999</v>
      </c>
      <c r="H31" s="86">
        <f t="shared" ref="H31:H33" si="12">F31*ROUND(G31,2)</f>
        <v>19343.849999999999</v>
      </c>
      <c r="I31" s="86">
        <f t="shared" ref="I31:I33" si="13">G31*1.25</f>
        <v>1611.9875</v>
      </c>
      <c r="J31" s="86">
        <f t="shared" ref="J31:J33" si="14">F31*ROUND(I31,2)</f>
        <v>24179.85</v>
      </c>
    </row>
    <row r="32" spans="1:10" s="16" customFormat="1" ht="39.75" customHeight="1">
      <c r="A32" s="12" t="s">
        <v>39</v>
      </c>
      <c r="B32" s="83" t="s">
        <v>22</v>
      </c>
      <c r="C32" s="84">
        <v>101632</v>
      </c>
      <c r="D32" s="85" t="s">
        <v>23</v>
      </c>
      <c r="E32" s="84" t="s">
        <v>20</v>
      </c>
      <c r="F32" s="84">
        <f>F31</f>
        <v>15</v>
      </c>
      <c r="G32" s="86">
        <v>49.52</v>
      </c>
      <c r="H32" s="86">
        <f t="shared" si="12"/>
        <v>742.80000000000007</v>
      </c>
      <c r="I32" s="86">
        <f t="shared" si="13"/>
        <v>61.900000000000006</v>
      </c>
      <c r="J32" s="86">
        <f t="shared" si="14"/>
        <v>928.5</v>
      </c>
    </row>
    <row r="33" spans="1:10" s="16" customFormat="1" ht="39.75" customHeight="1">
      <c r="A33" s="12" t="s">
        <v>40</v>
      </c>
      <c r="B33" s="83" t="s">
        <v>22</v>
      </c>
      <c r="C33" s="84">
        <v>101636</v>
      </c>
      <c r="D33" s="85" t="s">
        <v>25</v>
      </c>
      <c r="E33" s="84" t="s">
        <v>20</v>
      </c>
      <c r="F33" s="84">
        <f>F31</f>
        <v>15</v>
      </c>
      <c r="G33" s="86">
        <v>152.09</v>
      </c>
      <c r="H33" s="86">
        <f t="shared" si="12"/>
        <v>2281.35</v>
      </c>
      <c r="I33" s="86">
        <f t="shared" si="13"/>
        <v>190.11250000000001</v>
      </c>
      <c r="J33" s="86">
        <f t="shared" si="14"/>
        <v>2851.65</v>
      </c>
    </row>
    <row r="34" spans="1:10" s="15" customFormat="1" ht="39.75" customHeight="1">
      <c r="A34" s="9">
        <v>7</v>
      </c>
      <c r="B34" s="117" t="s">
        <v>41</v>
      </c>
      <c r="C34" s="117"/>
      <c r="D34" s="117"/>
      <c r="E34" s="81"/>
      <c r="F34" s="81"/>
      <c r="G34" s="82"/>
      <c r="H34" s="82">
        <f>SUM(H35:H37)</f>
        <v>44735.999999999993</v>
      </c>
      <c r="I34" s="82"/>
      <c r="J34" s="82">
        <f>SUM(J35:J37)</f>
        <v>55920</v>
      </c>
    </row>
    <row r="35" spans="1:10" ht="39.75" customHeight="1">
      <c r="A35" s="12" t="s">
        <v>42</v>
      </c>
      <c r="B35" s="83" t="s">
        <v>13</v>
      </c>
      <c r="C35" s="84" t="s">
        <v>19</v>
      </c>
      <c r="D35" s="85" t="s">
        <v>140</v>
      </c>
      <c r="E35" s="84" t="s">
        <v>20</v>
      </c>
      <c r="F35" s="84">
        <v>30</v>
      </c>
      <c r="G35" s="86">
        <v>1289.5899999999999</v>
      </c>
      <c r="H35" s="86">
        <f t="shared" ref="H35:H37" si="15">F35*ROUND(G35,2)</f>
        <v>38687.699999999997</v>
      </c>
      <c r="I35" s="86">
        <f t="shared" ref="I35:I37" si="16">G35*1.25</f>
        <v>1611.9875</v>
      </c>
      <c r="J35" s="86">
        <f t="shared" ref="J35:J37" si="17">F35*ROUND(I35,2)</f>
        <v>48359.7</v>
      </c>
    </row>
    <row r="36" spans="1:10" s="16" customFormat="1" ht="39.75" customHeight="1">
      <c r="A36" s="12" t="s">
        <v>43</v>
      </c>
      <c r="B36" s="83" t="s">
        <v>22</v>
      </c>
      <c r="C36" s="84">
        <v>101632</v>
      </c>
      <c r="D36" s="85" t="s">
        <v>23</v>
      </c>
      <c r="E36" s="84" t="s">
        <v>20</v>
      </c>
      <c r="F36" s="84">
        <v>30</v>
      </c>
      <c r="G36" s="86">
        <v>49.52</v>
      </c>
      <c r="H36" s="86">
        <f t="shared" si="15"/>
        <v>1485.6000000000001</v>
      </c>
      <c r="I36" s="86">
        <f t="shared" si="16"/>
        <v>61.900000000000006</v>
      </c>
      <c r="J36" s="86">
        <f t="shared" si="17"/>
        <v>1857</v>
      </c>
    </row>
    <row r="37" spans="1:10" s="16" customFormat="1" ht="39.75" customHeight="1">
      <c r="A37" s="12" t="s">
        <v>44</v>
      </c>
      <c r="B37" s="83" t="s">
        <v>22</v>
      </c>
      <c r="C37" s="84">
        <v>101636</v>
      </c>
      <c r="D37" s="85" t="s">
        <v>25</v>
      </c>
      <c r="E37" s="84" t="s">
        <v>20</v>
      </c>
      <c r="F37" s="84">
        <v>30</v>
      </c>
      <c r="G37" s="86">
        <v>152.09</v>
      </c>
      <c r="H37" s="86">
        <f t="shared" si="15"/>
        <v>4562.7</v>
      </c>
      <c r="I37" s="86">
        <f t="shared" si="16"/>
        <v>190.11250000000001</v>
      </c>
      <c r="J37" s="86">
        <f t="shared" si="17"/>
        <v>5703.3</v>
      </c>
    </row>
    <row r="38" spans="1:10" s="15" customFormat="1" ht="39.75" customHeight="1">
      <c r="A38" s="9">
        <v>8</v>
      </c>
      <c r="B38" s="117" t="s">
        <v>45</v>
      </c>
      <c r="C38" s="117"/>
      <c r="D38" s="117"/>
      <c r="E38" s="81"/>
      <c r="F38" s="81"/>
      <c r="G38" s="82"/>
      <c r="H38" s="82">
        <f>SUM(H39:H41)</f>
        <v>22367.999999999996</v>
      </c>
      <c r="I38" s="82"/>
      <c r="J38" s="82">
        <f>SUM(J39:J41)</f>
        <v>27960</v>
      </c>
    </row>
    <row r="39" spans="1:10" ht="39.75" customHeight="1">
      <c r="A39" s="12" t="s">
        <v>46</v>
      </c>
      <c r="B39" s="83" t="s">
        <v>13</v>
      </c>
      <c r="C39" s="84" t="s">
        <v>19</v>
      </c>
      <c r="D39" s="85" t="s">
        <v>140</v>
      </c>
      <c r="E39" s="84" t="s">
        <v>20</v>
      </c>
      <c r="F39" s="84">
        <v>15</v>
      </c>
      <c r="G39" s="86">
        <v>1289.5899999999999</v>
      </c>
      <c r="H39" s="86">
        <f t="shared" ref="H39:H41" si="18">F39*ROUND(G39,2)</f>
        <v>19343.849999999999</v>
      </c>
      <c r="I39" s="86">
        <f t="shared" ref="I39:I41" si="19">G39*1.25</f>
        <v>1611.9875</v>
      </c>
      <c r="J39" s="86">
        <f t="shared" ref="J39:J41" si="20">F39*ROUND(I39,2)</f>
        <v>24179.85</v>
      </c>
    </row>
    <row r="40" spans="1:10" s="16" customFormat="1" ht="39.75" customHeight="1">
      <c r="A40" s="12" t="s">
        <v>47</v>
      </c>
      <c r="B40" s="83" t="s">
        <v>22</v>
      </c>
      <c r="C40" s="84">
        <v>101632</v>
      </c>
      <c r="D40" s="85" t="s">
        <v>23</v>
      </c>
      <c r="E40" s="84" t="s">
        <v>20</v>
      </c>
      <c r="F40" s="84">
        <f>F39</f>
        <v>15</v>
      </c>
      <c r="G40" s="86">
        <v>49.52</v>
      </c>
      <c r="H40" s="86">
        <f t="shared" si="18"/>
        <v>742.80000000000007</v>
      </c>
      <c r="I40" s="86">
        <f t="shared" si="19"/>
        <v>61.900000000000006</v>
      </c>
      <c r="J40" s="86">
        <f t="shared" si="20"/>
        <v>928.5</v>
      </c>
    </row>
    <row r="41" spans="1:10" s="16" customFormat="1" ht="39.75" customHeight="1">
      <c r="A41" s="12" t="s">
        <v>48</v>
      </c>
      <c r="B41" s="83" t="s">
        <v>22</v>
      </c>
      <c r="C41" s="84">
        <v>101636</v>
      </c>
      <c r="D41" s="85" t="s">
        <v>25</v>
      </c>
      <c r="E41" s="84" t="s">
        <v>20</v>
      </c>
      <c r="F41" s="84">
        <f>F39</f>
        <v>15</v>
      </c>
      <c r="G41" s="86">
        <v>152.09</v>
      </c>
      <c r="H41" s="86">
        <f t="shared" si="18"/>
        <v>2281.35</v>
      </c>
      <c r="I41" s="86">
        <f t="shared" si="19"/>
        <v>190.11250000000001</v>
      </c>
      <c r="J41" s="86">
        <f t="shared" si="20"/>
        <v>2851.65</v>
      </c>
    </row>
    <row r="42" spans="1:10" s="15" customFormat="1" ht="39.75" customHeight="1">
      <c r="A42" s="9">
        <v>9</v>
      </c>
      <c r="B42" s="117" t="s">
        <v>98</v>
      </c>
      <c r="C42" s="117"/>
      <c r="D42" s="117"/>
      <c r="E42" s="81"/>
      <c r="F42" s="81"/>
      <c r="G42" s="82"/>
      <c r="H42" s="82">
        <f>SUM(H43:H45)</f>
        <v>16403.2</v>
      </c>
      <c r="I42" s="82"/>
      <c r="J42" s="82">
        <f>SUM(J43:J45)</f>
        <v>20504</v>
      </c>
    </row>
    <row r="43" spans="1:10" s="15" customFormat="1" ht="39.75" customHeight="1">
      <c r="A43" s="12" t="s">
        <v>49</v>
      </c>
      <c r="B43" s="83" t="s">
        <v>13</v>
      </c>
      <c r="C43" s="84" t="s">
        <v>19</v>
      </c>
      <c r="D43" s="85" t="s">
        <v>140</v>
      </c>
      <c r="E43" s="84" t="s">
        <v>20</v>
      </c>
      <c r="F43" s="84">
        <v>11</v>
      </c>
      <c r="G43" s="86">
        <v>1289.5899999999999</v>
      </c>
      <c r="H43" s="86">
        <f t="shared" ref="H43:H45" si="21">F43*ROUND(G43,2)</f>
        <v>14185.49</v>
      </c>
      <c r="I43" s="86">
        <f t="shared" ref="I43:I45" si="22">G43*1.25</f>
        <v>1611.9875</v>
      </c>
      <c r="J43" s="86">
        <f t="shared" ref="J43:J45" si="23">F43*ROUND(I43,2)</f>
        <v>17731.89</v>
      </c>
    </row>
    <row r="44" spans="1:10" s="16" customFormat="1" ht="39.75" customHeight="1">
      <c r="A44" s="12" t="s">
        <v>50</v>
      </c>
      <c r="B44" s="83" t="s">
        <v>22</v>
      </c>
      <c r="C44" s="84">
        <v>101632</v>
      </c>
      <c r="D44" s="85" t="s">
        <v>23</v>
      </c>
      <c r="E44" s="84" t="s">
        <v>20</v>
      </c>
      <c r="F44" s="84">
        <v>11</v>
      </c>
      <c r="G44" s="86">
        <v>49.52</v>
      </c>
      <c r="H44" s="86">
        <f t="shared" si="21"/>
        <v>544.72</v>
      </c>
      <c r="I44" s="86">
        <f t="shared" si="22"/>
        <v>61.900000000000006</v>
      </c>
      <c r="J44" s="86">
        <f t="shared" si="23"/>
        <v>680.9</v>
      </c>
    </row>
    <row r="45" spans="1:10" s="16" customFormat="1" ht="39.75" customHeight="1">
      <c r="A45" s="12" t="s">
        <v>51</v>
      </c>
      <c r="B45" s="83" t="s">
        <v>22</v>
      </c>
      <c r="C45" s="84">
        <v>101636</v>
      </c>
      <c r="D45" s="85" t="s">
        <v>25</v>
      </c>
      <c r="E45" s="84" t="s">
        <v>20</v>
      </c>
      <c r="F45" s="84">
        <v>11</v>
      </c>
      <c r="G45" s="86">
        <v>152.09</v>
      </c>
      <c r="H45" s="86">
        <f t="shared" si="21"/>
        <v>1672.99</v>
      </c>
      <c r="I45" s="86">
        <f t="shared" si="22"/>
        <v>190.11250000000001</v>
      </c>
      <c r="J45" s="86">
        <f t="shared" si="23"/>
        <v>2091.21</v>
      </c>
    </row>
    <row r="46" spans="1:10" s="15" customFormat="1" ht="39.75" customHeight="1">
      <c r="A46" s="9">
        <v>10</v>
      </c>
      <c r="B46" s="117" t="s">
        <v>52</v>
      </c>
      <c r="C46" s="117"/>
      <c r="D46" s="117"/>
      <c r="E46" s="81"/>
      <c r="F46" s="81"/>
      <c r="G46" s="82"/>
      <c r="H46" s="82">
        <f>SUM(H47:H49)</f>
        <v>16403.2</v>
      </c>
      <c r="I46" s="82"/>
      <c r="J46" s="82">
        <f>SUM(J47:J49)</f>
        <v>20504</v>
      </c>
    </row>
    <row r="47" spans="1:10" s="15" customFormat="1" ht="39.75" customHeight="1">
      <c r="A47" s="12" t="s">
        <v>53</v>
      </c>
      <c r="B47" s="83" t="s">
        <v>13</v>
      </c>
      <c r="C47" s="84" t="s">
        <v>19</v>
      </c>
      <c r="D47" s="85" t="s">
        <v>140</v>
      </c>
      <c r="E47" s="84" t="s">
        <v>20</v>
      </c>
      <c r="F47" s="84">
        <v>11</v>
      </c>
      <c r="G47" s="86">
        <v>1289.5899999999999</v>
      </c>
      <c r="H47" s="86">
        <f t="shared" ref="H47:H49" si="24">F47*ROUND(G47,2)</f>
        <v>14185.49</v>
      </c>
      <c r="I47" s="86">
        <f t="shared" ref="I47:I49" si="25">G47*1.25</f>
        <v>1611.9875</v>
      </c>
      <c r="J47" s="86">
        <f t="shared" ref="J47:J49" si="26">F47*ROUND(I47,2)</f>
        <v>17731.89</v>
      </c>
    </row>
    <row r="48" spans="1:10" s="16" customFormat="1" ht="39.75" customHeight="1">
      <c r="A48" s="12" t="s">
        <v>54</v>
      </c>
      <c r="B48" s="83" t="s">
        <v>22</v>
      </c>
      <c r="C48" s="84">
        <v>101632</v>
      </c>
      <c r="D48" s="85" t="s">
        <v>23</v>
      </c>
      <c r="E48" s="84" t="s">
        <v>20</v>
      </c>
      <c r="F48" s="84">
        <v>11</v>
      </c>
      <c r="G48" s="86">
        <v>49.52</v>
      </c>
      <c r="H48" s="86">
        <f t="shared" si="24"/>
        <v>544.72</v>
      </c>
      <c r="I48" s="86">
        <f t="shared" si="25"/>
        <v>61.900000000000006</v>
      </c>
      <c r="J48" s="86">
        <f t="shared" si="26"/>
        <v>680.9</v>
      </c>
    </row>
    <row r="49" spans="1:10" s="16" customFormat="1" ht="39.75" customHeight="1">
      <c r="A49" s="12" t="s">
        <v>55</v>
      </c>
      <c r="B49" s="83" t="s">
        <v>22</v>
      </c>
      <c r="C49" s="84">
        <v>101636</v>
      </c>
      <c r="D49" s="85" t="s">
        <v>25</v>
      </c>
      <c r="E49" s="84" t="s">
        <v>20</v>
      </c>
      <c r="F49" s="84">
        <v>11</v>
      </c>
      <c r="G49" s="86">
        <v>152.09</v>
      </c>
      <c r="H49" s="86">
        <f t="shared" si="24"/>
        <v>1672.99</v>
      </c>
      <c r="I49" s="86">
        <f t="shared" si="25"/>
        <v>190.11250000000001</v>
      </c>
      <c r="J49" s="86">
        <f t="shared" si="26"/>
        <v>2091.21</v>
      </c>
    </row>
    <row r="50" spans="1:10" s="15" customFormat="1" ht="39.75" customHeight="1">
      <c r="A50" s="9">
        <v>11</v>
      </c>
      <c r="B50" s="117" t="s">
        <v>56</v>
      </c>
      <c r="C50" s="117"/>
      <c r="D50" s="117"/>
      <c r="E50" s="81"/>
      <c r="F50" s="81"/>
      <c r="G50" s="82"/>
      <c r="H50" s="82">
        <f>SUM(H51:H53)</f>
        <v>7456</v>
      </c>
      <c r="I50" s="82"/>
      <c r="J50" s="82">
        <f>SUM(J51:J53)</f>
        <v>9320</v>
      </c>
    </row>
    <row r="51" spans="1:10" s="15" customFormat="1" ht="39.75" customHeight="1">
      <c r="A51" s="12" t="s">
        <v>57</v>
      </c>
      <c r="B51" s="83" t="s">
        <v>13</v>
      </c>
      <c r="C51" s="84" t="s">
        <v>19</v>
      </c>
      <c r="D51" s="85" t="s">
        <v>140</v>
      </c>
      <c r="E51" s="84" t="s">
        <v>20</v>
      </c>
      <c r="F51" s="84">
        <v>5</v>
      </c>
      <c r="G51" s="86">
        <v>1289.5899999999999</v>
      </c>
      <c r="H51" s="86">
        <f t="shared" ref="H51:H53" si="27">F51*ROUND(G51,2)</f>
        <v>6447.95</v>
      </c>
      <c r="I51" s="86">
        <f t="shared" ref="I51:I52" si="28">G51*1.25</f>
        <v>1611.9875</v>
      </c>
      <c r="J51" s="86">
        <f t="shared" ref="J51:J53" si="29">F51*ROUND(I51,2)</f>
        <v>8059.95</v>
      </c>
    </row>
    <row r="52" spans="1:10" s="16" customFormat="1" ht="39.75" customHeight="1">
      <c r="A52" s="12" t="s">
        <v>58</v>
      </c>
      <c r="B52" s="83" t="s">
        <v>22</v>
      </c>
      <c r="C52" s="84">
        <v>101632</v>
      </c>
      <c r="D52" s="85" t="s">
        <v>23</v>
      </c>
      <c r="E52" s="84" t="s">
        <v>20</v>
      </c>
      <c r="F52" s="84">
        <f>F51</f>
        <v>5</v>
      </c>
      <c r="G52" s="86">
        <v>49.52</v>
      </c>
      <c r="H52" s="86">
        <f t="shared" si="27"/>
        <v>247.60000000000002</v>
      </c>
      <c r="I52" s="86">
        <f t="shared" si="28"/>
        <v>61.900000000000006</v>
      </c>
      <c r="J52" s="86">
        <f t="shared" si="29"/>
        <v>309.5</v>
      </c>
    </row>
    <row r="53" spans="1:10" s="16" customFormat="1" ht="39.75" customHeight="1">
      <c r="A53" s="12" t="s">
        <v>59</v>
      </c>
      <c r="B53" s="83" t="s">
        <v>22</v>
      </c>
      <c r="C53" s="84">
        <v>101636</v>
      </c>
      <c r="D53" s="85" t="s">
        <v>25</v>
      </c>
      <c r="E53" s="84" t="s">
        <v>20</v>
      </c>
      <c r="F53" s="84">
        <f>F51</f>
        <v>5</v>
      </c>
      <c r="G53" s="86">
        <v>152.09</v>
      </c>
      <c r="H53" s="86">
        <f t="shared" si="27"/>
        <v>760.45</v>
      </c>
      <c r="I53" s="86">
        <f>G53*1.25</f>
        <v>190.11250000000001</v>
      </c>
      <c r="J53" s="86">
        <f t="shared" si="29"/>
        <v>950.55000000000007</v>
      </c>
    </row>
    <row r="54" spans="1:10" s="15" customFormat="1" ht="39.75" customHeight="1">
      <c r="A54" s="9">
        <v>12</v>
      </c>
      <c r="B54" s="117" t="s">
        <v>60</v>
      </c>
      <c r="C54" s="117"/>
      <c r="D54" s="117"/>
      <c r="E54" s="81"/>
      <c r="F54" s="81"/>
      <c r="G54" s="82"/>
      <c r="H54" s="82">
        <f>SUM(H55:H57)</f>
        <v>14912</v>
      </c>
      <c r="I54" s="82"/>
      <c r="J54" s="82">
        <f>SUM(J55:J57)</f>
        <v>18640</v>
      </c>
    </row>
    <row r="55" spans="1:10" s="15" customFormat="1" ht="39.75" customHeight="1">
      <c r="A55" s="12" t="s">
        <v>61</v>
      </c>
      <c r="B55" s="83" t="s">
        <v>13</v>
      </c>
      <c r="C55" s="84" t="s">
        <v>19</v>
      </c>
      <c r="D55" s="85" t="s">
        <v>140</v>
      </c>
      <c r="E55" s="84" t="s">
        <v>20</v>
      </c>
      <c r="F55" s="84">
        <v>10</v>
      </c>
      <c r="G55" s="86">
        <v>1289.5899999999999</v>
      </c>
      <c r="H55" s="86">
        <f t="shared" ref="H55:H57" si="30">F55*ROUND(G55,2)</f>
        <v>12895.9</v>
      </c>
      <c r="I55" s="86">
        <f t="shared" ref="I55:I57" si="31">G55*1.25</f>
        <v>1611.9875</v>
      </c>
      <c r="J55" s="86">
        <f t="shared" ref="J55:J57" si="32">F55*ROUND(I55,2)</f>
        <v>16119.9</v>
      </c>
    </row>
    <row r="56" spans="1:10" s="16" customFormat="1" ht="39.75" customHeight="1">
      <c r="A56" s="12" t="s">
        <v>62</v>
      </c>
      <c r="B56" s="83" t="s">
        <v>22</v>
      </c>
      <c r="C56" s="84">
        <v>101632</v>
      </c>
      <c r="D56" s="85" t="s">
        <v>23</v>
      </c>
      <c r="E56" s="84" t="s">
        <v>20</v>
      </c>
      <c r="F56" s="84">
        <f>F55</f>
        <v>10</v>
      </c>
      <c r="G56" s="86">
        <v>49.52</v>
      </c>
      <c r="H56" s="86">
        <f t="shared" si="30"/>
        <v>495.20000000000005</v>
      </c>
      <c r="I56" s="86">
        <f t="shared" si="31"/>
        <v>61.900000000000006</v>
      </c>
      <c r="J56" s="86">
        <f t="shared" si="32"/>
        <v>619</v>
      </c>
    </row>
    <row r="57" spans="1:10" s="16" customFormat="1" ht="39.75" customHeight="1">
      <c r="A57" s="12" t="s">
        <v>63</v>
      </c>
      <c r="B57" s="83" t="s">
        <v>22</v>
      </c>
      <c r="C57" s="84">
        <v>101636</v>
      </c>
      <c r="D57" s="85" t="s">
        <v>25</v>
      </c>
      <c r="E57" s="84" t="s">
        <v>20</v>
      </c>
      <c r="F57" s="84">
        <f>F55</f>
        <v>10</v>
      </c>
      <c r="G57" s="86">
        <v>152.09</v>
      </c>
      <c r="H57" s="86">
        <f t="shared" si="30"/>
        <v>1520.9</v>
      </c>
      <c r="I57" s="86">
        <f t="shared" si="31"/>
        <v>190.11250000000001</v>
      </c>
      <c r="J57" s="86">
        <f t="shared" si="32"/>
        <v>1901.1000000000001</v>
      </c>
    </row>
    <row r="58" spans="1:10" ht="39.75" customHeight="1">
      <c r="A58" s="9">
        <v>13</v>
      </c>
      <c r="B58" s="117" t="s">
        <v>64</v>
      </c>
      <c r="C58" s="117"/>
      <c r="D58" s="117"/>
      <c r="E58" s="81"/>
      <c r="F58" s="81"/>
      <c r="G58" s="82"/>
      <c r="H58" s="82">
        <f>SUM(H59:H61)</f>
        <v>4473.5999999999995</v>
      </c>
      <c r="I58" s="82"/>
      <c r="J58" s="82">
        <f>SUM(J59:J61)</f>
        <v>5592</v>
      </c>
    </row>
    <row r="59" spans="1:10" ht="39.75" customHeight="1">
      <c r="A59" s="12" t="s">
        <v>100</v>
      </c>
      <c r="B59" s="83" t="s">
        <v>13</v>
      </c>
      <c r="C59" s="84" t="s">
        <v>19</v>
      </c>
      <c r="D59" s="85" t="s">
        <v>140</v>
      </c>
      <c r="E59" s="84" t="s">
        <v>20</v>
      </c>
      <c r="F59" s="84">
        <v>3</v>
      </c>
      <c r="G59" s="86">
        <v>1289.5899999999999</v>
      </c>
      <c r="H59" s="86">
        <f t="shared" ref="H59:H61" si="33">F59*ROUND(G59,2)</f>
        <v>3868.7699999999995</v>
      </c>
      <c r="I59" s="86">
        <f t="shared" ref="I59:I61" si="34">G59*1.25</f>
        <v>1611.9875</v>
      </c>
      <c r="J59" s="86">
        <f t="shared" ref="J59:J61" si="35">F59*ROUND(I59,2)</f>
        <v>4835.97</v>
      </c>
    </row>
    <row r="60" spans="1:10" ht="39.75" customHeight="1">
      <c r="A60" s="12" t="s">
        <v>101</v>
      </c>
      <c r="B60" s="83" t="s">
        <v>22</v>
      </c>
      <c r="C60" s="84">
        <v>101632</v>
      </c>
      <c r="D60" s="85" t="s">
        <v>23</v>
      </c>
      <c r="E60" s="84" t="s">
        <v>20</v>
      </c>
      <c r="F60" s="84">
        <f>F59</f>
        <v>3</v>
      </c>
      <c r="G60" s="86">
        <v>49.52</v>
      </c>
      <c r="H60" s="86">
        <f t="shared" si="33"/>
        <v>148.56</v>
      </c>
      <c r="I60" s="86">
        <f t="shared" si="34"/>
        <v>61.900000000000006</v>
      </c>
      <c r="J60" s="86">
        <f t="shared" si="35"/>
        <v>185.7</v>
      </c>
    </row>
    <row r="61" spans="1:10" ht="39.75" customHeight="1">
      <c r="A61" s="12" t="s">
        <v>102</v>
      </c>
      <c r="B61" s="83" t="s">
        <v>22</v>
      </c>
      <c r="C61" s="84">
        <v>101636</v>
      </c>
      <c r="D61" s="85" t="s">
        <v>25</v>
      </c>
      <c r="E61" s="84" t="s">
        <v>20</v>
      </c>
      <c r="F61" s="84">
        <f>F59</f>
        <v>3</v>
      </c>
      <c r="G61" s="86">
        <v>152.09</v>
      </c>
      <c r="H61" s="86">
        <f t="shared" si="33"/>
        <v>456.27</v>
      </c>
      <c r="I61" s="86">
        <f t="shared" si="34"/>
        <v>190.11250000000001</v>
      </c>
      <c r="J61" s="86">
        <f t="shared" si="35"/>
        <v>570.33000000000004</v>
      </c>
    </row>
    <row r="62" spans="1:10" ht="36.950000000000003" customHeight="1">
      <c r="A62" s="3"/>
      <c r="B62" s="4"/>
      <c r="C62" s="5"/>
      <c r="D62" s="6"/>
      <c r="E62" s="118" t="s">
        <v>65</v>
      </c>
      <c r="F62" s="119">
        <f>F15+F19+F23+F27+F31+F35+F39+F43+F47+F51+F55+F59</f>
        <v>134</v>
      </c>
      <c r="G62" s="115" t="s">
        <v>66</v>
      </c>
      <c r="H62" s="115"/>
      <c r="I62" s="113">
        <f>H12+H14+H18+H22+H26+H30+H34+H38+H42+H46+H50+H54+H58</f>
        <v>200744.92</v>
      </c>
      <c r="J62" s="113"/>
    </row>
    <row r="63" spans="1:10" ht="36.950000000000003" customHeight="1">
      <c r="A63" s="114"/>
      <c r="B63" s="114"/>
      <c r="C63" s="114"/>
      <c r="D63" s="7"/>
      <c r="E63" s="118"/>
      <c r="F63" s="119"/>
      <c r="G63" s="115" t="s">
        <v>67</v>
      </c>
      <c r="H63" s="115"/>
      <c r="I63" s="113">
        <f>J12+J14+J18+J22+J26+J30+J34+J38+J42+J46+J50+J54+J58</f>
        <v>250931.18</v>
      </c>
      <c r="J63" s="113"/>
    </row>
    <row r="64" spans="1:10" ht="58.7" customHeight="1">
      <c r="A64" s="116" t="s">
        <v>108</v>
      </c>
      <c r="B64" s="116"/>
      <c r="C64" s="116"/>
      <c r="D64" s="116"/>
      <c r="E64" s="116"/>
      <c r="F64" s="116"/>
      <c r="G64" s="116"/>
      <c r="H64" s="116"/>
      <c r="I64" s="116"/>
      <c r="J64" s="116"/>
    </row>
    <row r="65" spans="1:10" ht="36.950000000000003" customHeight="1">
      <c r="A65" s="112" t="s">
        <v>109</v>
      </c>
      <c r="B65" s="112"/>
      <c r="C65" s="112"/>
      <c r="D65" s="112"/>
      <c r="E65" s="112"/>
      <c r="F65" s="112"/>
      <c r="G65" s="112"/>
      <c r="H65" s="112"/>
      <c r="I65" s="112"/>
      <c r="J65" s="112"/>
    </row>
    <row r="66" spans="1:10" ht="36.950000000000003" customHeight="1">
      <c r="A66" s="112"/>
      <c r="B66" s="112"/>
      <c r="C66" s="112"/>
      <c r="D66" s="112"/>
      <c r="E66" s="112"/>
      <c r="F66" s="112"/>
      <c r="G66" s="112"/>
      <c r="H66" s="112"/>
      <c r="I66" s="112"/>
      <c r="J66" s="112"/>
    </row>
    <row r="67" spans="1:10" ht="36.950000000000003" customHeight="1">
      <c r="A67" s="112"/>
      <c r="B67" s="112"/>
      <c r="C67" s="112"/>
      <c r="D67" s="112"/>
      <c r="E67" s="112"/>
      <c r="F67" s="112"/>
      <c r="G67" s="112"/>
      <c r="H67" s="112"/>
      <c r="I67" s="112"/>
      <c r="J67" s="112"/>
    </row>
    <row r="68" spans="1:10" ht="36.950000000000003" customHeight="1">
      <c r="A68" s="112"/>
      <c r="B68" s="112"/>
      <c r="C68" s="112"/>
      <c r="D68" s="112"/>
      <c r="E68" s="112"/>
      <c r="F68" s="112"/>
      <c r="G68" s="112"/>
      <c r="H68" s="112"/>
      <c r="I68" s="112"/>
      <c r="J68" s="112"/>
    </row>
    <row r="69" spans="1:10" ht="36.950000000000003" customHeight="1">
      <c r="A69" s="112"/>
      <c r="B69" s="112"/>
      <c r="C69" s="112"/>
      <c r="D69" s="112"/>
      <c r="E69" s="112"/>
      <c r="F69" s="112"/>
      <c r="G69" s="112"/>
      <c r="H69" s="112"/>
      <c r="I69" s="112"/>
      <c r="J69" s="112"/>
    </row>
    <row r="70" spans="1:10" ht="36.950000000000003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ht="36.950000000000003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 spans="1:10" ht="36.950000000000003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 spans="1:10" ht="36.950000000000003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 spans="1:10" ht="36.950000000000003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 spans="1:10" ht="36.950000000000003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 spans="1:10" ht="36.950000000000003" customHeight="1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 spans="1:10" ht="36.950000000000003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 spans="1:10" ht="36.950000000000003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 spans="1:10" ht="36.950000000000003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 spans="1:10" ht="36.950000000000003" customHeight="1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ht="36.950000000000003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 spans="1:10" ht="36.950000000000003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ht="36.950000000000003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 spans="1:10" ht="36.950000000000003" customHeight="1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 spans="1:10" ht="36.950000000000003" customHeight="1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 spans="1:10" ht="36.950000000000003" customHeight="1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 spans="1:10" ht="36.950000000000003" customHeight="1"/>
    <row r="88" spans="1:10" ht="36.950000000000003" customHeight="1"/>
    <row r="89" spans="1:10" ht="36.950000000000003" customHeight="1"/>
    <row r="90" spans="1:10" ht="36.950000000000003" customHeight="1"/>
    <row r="91" spans="1:10" ht="36.950000000000003" customHeight="1"/>
    <row r="92" spans="1:10" ht="36.950000000000003" customHeight="1"/>
    <row r="93" spans="1:10" ht="36.950000000000003" customHeight="1"/>
    <row r="94" spans="1:10" ht="36.950000000000003" customHeight="1"/>
    <row r="95" spans="1:10" ht="36.950000000000003" customHeight="1"/>
    <row r="96" spans="1:10" ht="36.950000000000003" customHeight="1"/>
    <row r="97" ht="36.950000000000003" customHeight="1"/>
    <row r="98" ht="36.950000000000003" customHeight="1"/>
    <row r="99" ht="36.950000000000003" customHeight="1"/>
    <row r="100" ht="36.950000000000003" customHeight="1"/>
    <row r="101" ht="36.950000000000003" customHeight="1"/>
    <row r="102" ht="36.950000000000003" customHeight="1"/>
    <row r="103" ht="36.950000000000003" customHeight="1"/>
    <row r="104" ht="36.950000000000003" customHeight="1"/>
    <row r="105" ht="36.950000000000003" customHeight="1"/>
    <row r="106" ht="36.950000000000003" customHeight="1"/>
    <row r="107" ht="36.950000000000003" customHeight="1"/>
    <row r="108" ht="36.950000000000003" customHeight="1"/>
    <row r="109" ht="36.950000000000003" customHeight="1"/>
    <row r="110" ht="16.149999999999999" customHeight="1"/>
  </sheetData>
  <mergeCells count="26">
    <mergeCell ref="A1:J7"/>
    <mergeCell ref="A9:J9"/>
    <mergeCell ref="A10:J10"/>
    <mergeCell ref="B11:C11"/>
    <mergeCell ref="B12:D12"/>
    <mergeCell ref="B14:D14"/>
    <mergeCell ref="B18:D18"/>
    <mergeCell ref="B22:D22"/>
    <mergeCell ref="B26:D26"/>
    <mergeCell ref="B30:D30"/>
    <mergeCell ref="B34:D34"/>
    <mergeCell ref="B38:D38"/>
    <mergeCell ref="B42:D42"/>
    <mergeCell ref="B46:D46"/>
    <mergeCell ref="B50:D50"/>
    <mergeCell ref="B54:D54"/>
    <mergeCell ref="B58:D58"/>
    <mergeCell ref="E62:E63"/>
    <mergeCell ref="F62:F63"/>
    <mergeCell ref="G62:H62"/>
    <mergeCell ref="A65:J69"/>
    <mergeCell ref="I62:J62"/>
    <mergeCell ref="A63:C63"/>
    <mergeCell ref="G63:H63"/>
    <mergeCell ref="I63:J63"/>
    <mergeCell ref="A64:J64"/>
  </mergeCells>
  <printOptions horizontalCentered="1"/>
  <pageMargins left="0" right="0" top="0.59055118110236227" bottom="0.59055118110236227" header="0.51181102362204722" footer="0.51181102362204722"/>
  <pageSetup paperSize="9" scale="55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showGridLines="0" showRowColHeaders="0" showZeros="0" view="pageLayout" topLeftCell="A7" zoomScale="80" zoomScaleNormal="100" zoomScalePageLayoutView="80" workbookViewId="0">
      <selection activeCell="D12" sqref="D12:E12"/>
    </sheetView>
  </sheetViews>
  <sheetFormatPr defaultRowHeight="12.75"/>
  <cols>
    <col min="1" max="1" width="10.7109375" customWidth="1"/>
    <col min="2" max="2" width="44.140625" customWidth="1"/>
    <col min="3" max="3" width="11.5703125" customWidth="1"/>
    <col min="4" max="5" width="25.5703125" customWidth="1"/>
    <col min="6" max="6" width="15" customWidth="1"/>
    <col min="7" max="7" width="14.7109375" customWidth="1"/>
    <col min="8" max="8" width="13.7109375" customWidth="1"/>
    <col min="9" max="9" width="13" customWidth="1"/>
    <col min="10" max="10" width="15.28515625" customWidth="1"/>
    <col min="11" max="1025" width="11.5703125" customWidth="1"/>
  </cols>
  <sheetData>
    <row r="1" spans="1:10" ht="15">
      <c r="A1" s="139" t="s">
        <v>68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0" ht="15">
      <c r="A2" s="22" t="s">
        <v>69</v>
      </c>
      <c r="B2" s="23"/>
      <c r="C2" s="23"/>
      <c r="D2" s="23"/>
      <c r="E2" s="23"/>
      <c r="F2" s="23"/>
      <c r="G2" s="24"/>
      <c r="H2" s="24"/>
      <c r="I2" s="24"/>
      <c r="J2" s="25"/>
    </row>
    <row r="3" spans="1:10" ht="14.25">
      <c r="A3" s="26"/>
      <c r="B3" s="23"/>
      <c r="C3" s="27"/>
      <c r="D3" s="27"/>
      <c r="E3" s="27"/>
      <c r="F3" s="23"/>
      <c r="G3" s="23"/>
      <c r="H3" s="23"/>
      <c r="I3" s="23"/>
      <c r="J3" s="28"/>
    </row>
    <row r="4" spans="1:10" ht="15">
      <c r="A4" s="140" t="s">
        <v>70</v>
      </c>
      <c r="B4" s="140"/>
      <c r="C4" s="140"/>
      <c r="D4" s="140"/>
      <c r="E4" s="27"/>
      <c r="F4" s="141" t="s">
        <v>71</v>
      </c>
      <c r="G4" s="141"/>
      <c r="H4" s="141"/>
      <c r="I4" s="29"/>
      <c r="J4" s="35" t="s">
        <v>76</v>
      </c>
    </row>
    <row r="5" spans="1:10" ht="19.350000000000001" customHeight="1">
      <c r="A5" s="149" t="s">
        <v>72</v>
      </c>
      <c r="B5" s="150"/>
      <c r="C5" s="150"/>
      <c r="D5" s="150"/>
      <c r="E5" s="150"/>
      <c r="F5" s="142" t="s">
        <v>73</v>
      </c>
      <c r="G5" s="142"/>
      <c r="H5" s="142"/>
      <c r="I5" s="30"/>
      <c r="J5" s="39">
        <v>44470</v>
      </c>
    </row>
    <row r="6" spans="1:10" ht="15">
      <c r="A6" s="149"/>
      <c r="B6" s="150"/>
      <c r="C6" s="150"/>
      <c r="D6" s="150"/>
      <c r="E6" s="150"/>
      <c r="F6" s="24"/>
      <c r="G6" s="23"/>
      <c r="H6" s="23"/>
      <c r="I6" s="23"/>
      <c r="J6" s="28"/>
    </row>
    <row r="7" spans="1:10" ht="15">
      <c r="A7" s="31" t="s">
        <v>74</v>
      </c>
      <c r="B7" s="32"/>
      <c r="C7" s="33"/>
      <c r="D7" s="34"/>
      <c r="E7" s="27"/>
      <c r="F7" s="143" t="s">
        <v>75</v>
      </c>
      <c r="G7" s="144"/>
      <c r="H7" s="144"/>
      <c r="I7" s="145"/>
    </row>
    <row r="8" spans="1:10" ht="15">
      <c r="A8" s="36" t="s">
        <v>77</v>
      </c>
      <c r="B8" s="37"/>
      <c r="C8" s="37"/>
      <c r="D8" s="38"/>
      <c r="E8" s="23"/>
      <c r="F8" s="146" t="s">
        <v>78</v>
      </c>
      <c r="G8" s="147"/>
      <c r="H8" s="147"/>
      <c r="I8" s="148"/>
    </row>
    <row r="9" spans="1:10" ht="15">
      <c r="A9" s="22"/>
      <c r="B9" s="23"/>
      <c r="C9" s="27"/>
      <c r="D9" s="27"/>
      <c r="E9" s="27"/>
      <c r="F9" s="79" t="s">
        <v>107</v>
      </c>
      <c r="G9" s="79"/>
      <c r="H9" s="79"/>
      <c r="I9" s="79"/>
      <c r="J9" s="28"/>
    </row>
    <row r="10" spans="1:10" ht="14.25">
      <c r="A10" s="36"/>
      <c r="B10" s="40"/>
      <c r="C10" s="41"/>
      <c r="D10" s="41"/>
      <c r="E10" s="27"/>
      <c r="F10" s="23"/>
      <c r="G10" s="23"/>
      <c r="H10" s="23"/>
      <c r="I10" s="23"/>
      <c r="J10" s="28"/>
    </row>
    <row r="11" spans="1:10" ht="15">
      <c r="A11" s="138" t="s">
        <v>2</v>
      </c>
      <c r="B11" s="138" t="s">
        <v>79</v>
      </c>
      <c r="C11" s="138" t="s">
        <v>80</v>
      </c>
      <c r="D11" s="137" t="s">
        <v>81</v>
      </c>
      <c r="E11" s="137"/>
      <c r="F11" s="137" t="s">
        <v>82</v>
      </c>
      <c r="G11" s="137"/>
      <c r="H11" s="137" t="s">
        <v>83</v>
      </c>
      <c r="I11" s="137"/>
      <c r="J11" s="67"/>
    </row>
    <row r="12" spans="1:10" ht="15">
      <c r="A12" s="138"/>
      <c r="B12" s="138"/>
      <c r="C12" s="138"/>
      <c r="D12" s="137" t="s">
        <v>104</v>
      </c>
      <c r="E12" s="137"/>
      <c r="F12" s="137" t="s">
        <v>84</v>
      </c>
      <c r="G12" s="137"/>
      <c r="H12" s="137" t="s">
        <v>84</v>
      </c>
      <c r="I12" s="137"/>
      <c r="J12" s="68" t="s">
        <v>85</v>
      </c>
    </row>
    <row r="13" spans="1:10" ht="42.75">
      <c r="A13" s="138"/>
      <c r="B13" s="138"/>
      <c r="C13" s="138"/>
      <c r="D13" s="80" t="s">
        <v>105</v>
      </c>
      <c r="E13" s="80" t="s">
        <v>106</v>
      </c>
      <c r="F13" s="80" t="s">
        <v>86</v>
      </c>
      <c r="G13" s="80" t="s">
        <v>87</v>
      </c>
      <c r="H13" s="80" t="s">
        <v>88</v>
      </c>
      <c r="I13" s="80" t="s">
        <v>87</v>
      </c>
      <c r="J13" s="69"/>
    </row>
    <row r="14" spans="1:10" ht="14.25">
      <c r="A14" s="134">
        <v>1</v>
      </c>
      <c r="B14" s="135" t="s">
        <v>89</v>
      </c>
      <c r="C14" s="70" t="s">
        <v>90</v>
      </c>
      <c r="D14" s="136">
        <f>'PLANILHA ORÇAMENTÁRIA'!F13</f>
        <v>6</v>
      </c>
      <c r="E14" s="136"/>
      <c r="F14" s="136"/>
      <c r="G14" s="136"/>
      <c r="H14" s="133"/>
      <c r="I14" s="133"/>
      <c r="J14" s="71">
        <f>SUBTOTAL(9,D14:I14)</f>
        <v>6</v>
      </c>
    </row>
    <row r="15" spans="1:10" ht="14.25">
      <c r="A15" s="134"/>
      <c r="B15" s="135"/>
      <c r="C15" s="70" t="s">
        <v>91</v>
      </c>
      <c r="D15" s="136">
        <f>'PLANILHA ORÇAMENTÁRIA'!J13</f>
        <v>1155.18</v>
      </c>
      <c r="E15" s="136"/>
      <c r="F15" s="136"/>
      <c r="G15" s="136"/>
      <c r="H15" s="133"/>
      <c r="I15" s="133"/>
      <c r="J15" s="71">
        <f>SUBTOTAL(9,D15:I15)</f>
        <v>1155.18</v>
      </c>
    </row>
    <row r="16" spans="1:10" ht="14.25">
      <c r="A16" s="134">
        <v>2</v>
      </c>
      <c r="B16" s="135" t="s">
        <v>92</v>
      </c>
      <c r="C16" s="70" t="s">
        <v>90</v>
      </c>
      <c r="D16" s="136">
        <f>'PLANILHA ORÇAMENTÁRIA'!F62</f>
        <v>134</v>
      </c>
      <c r="E16" s="136"/>
      <c r="F16" s="136"/>
      <c r="G16" s="136"/>
      <c r="H16" s="133"/>
      <c r="I16" s="133"/>
      <c r="J16" s="71">
        <f>SUBTOTAL(9,D16:I16)</f>
        <v>134</v>
      </c>
    </row>
    <row r="17" spans="1:10" ht="14.25">
      <c r="A17" s="134"/>
      <c r="B17" s="135"/>
      <c r="C17" s="70" t="s">
        <v>91</v>
      </c>
      <c r="D17" s="136">
        <f>'PLANILHA ORÇAMENTÁRIA'!J14+'PLANILHA ORÇAMENTÁRIA'!J18+'PLANILHA ORÇAMENTÁRIA'!J22+'PLANILHA ORÇAMENTÁRIA'!J26+'PLANILHA ORÇAMENTÁRIA'!J30+'PLANILHA ORÇAMENTÁRIA'!J34+'PLANILHA ORÇAMENTÁRIA'!J38+'PLANILHA ORÇAMENTÁRIA'!J42+'PLANILHA ORÇAMENTÁRIA'!J46+'PLANILHA ORÇAMENTÁRIA'!J50+'PLANILHA ORÇAMENTÁRIA'!J54+'PLANILHA ORÇAMENTÁRIA'!J58</f>
        <v>249776</v>
      </c>
      <c r="E17" s="136"/>
      <c r="F17" s="136"/>
      <c r="G17" s="136"/>
      <c r="H17" s="133"/>
      <c r="I17" s="133"/>
      <c r="J17" s="71">
        <f>SUBTOTAL(9,D17:I17)</f>
        <v>249776</v>
      </c>
    </row>
    <row r="18" spans="1:10" ht="15">
      <c r="A18" s="72"/>
      <c r="B18" s="73"/>
      <c r="C18" s="74"/>
      <c r="D18" s="126"/>
      <c r="E18" s="127"/>
      <c r="F18" s="126"/>
      <c r="G18" s="127"/>
      <c r="H18" s="128"/>
      <c r="I18" s="129"/>
      <c r="J18" s="75"/>
    </row>
    <row r="19" spans="1:10" ht="15">
      <c r="A19" s="76" t="s">
        <v>93</v>
      </c>
      <c r="B19" s="76"/>
      <c r="C19" s="77"/>
      <c r="D19" s="130">
        <v>200000</v>
      </c>
      <c r="E19" s="130"/>
      <c r="F19" s="130"/>
      <c r="G19" s="130"/>
      <c r="H19" s="131"/>
      <c r="I19" s="131"/>
      <c r="J19" s="78">
        <f>D19</f>
        <v>200000</v>
      </c>
    </row>
    <row r="20" spans="1:10" ht="15">
      <c r="A20" s="76" t="s">
        <v>94</v>
      </c>
      <c r="B20" s="76"/>
      <c r="C20" s="77"/>
      <c r="D20" s="130">
        <f>D21-D19</f>
        <v>50931.179999999993</v>
      </c>
      <c r="E20" s="130"/>
      <c r="F20" s="130"/>
      <c r="G20" s="130"/>
      <c r="H20" s="133"/>
      <c r="I20" s="133"/>
      <c r="J20" s="78">
        <f>J21-J19</f>
        <v>50931.179999999993</v>
      </c>
    </row>
    <row r="21" spans="1:10" ht="15">
      <c r="A21" s="76" t="s">
        <v>95</v>
      </c>
      <c r="B21" s="76"/>
      <c r="C21" s="77"/>
      <c r="D21" s="130">
        <f>J17+J15</f>
        <v>250931.18</v>
      </c>
      <c r="E21" s="130"/>
      <c r="F21" s="130">
        <f>SUBTOTAL(9,F19:G20)</f>
        <v>0</v>
      </c>
      <c r="G21" s="130"/>
      <c r="H21" s="131"/>
      <c r="I21" s="131"/>
      <c r="J21" s="78">
        <f>J17+J15</f>
        <v>250931.18</v>
      </c>
    </row>
    <row r="22" spans="1:10" ht="15">
      <c r="A22" s="42"/>
      <c r="B22" s="43"/>
      <c r="C22" s="44"/>
      <c r="D22" s="45"/>
      <c r="E22" s="45"/>
      <c r="F22" s="45"/>
      <c r="G22" s="45"/>
      <c r="H22" s="46"/>
      <c r="I22" s="46"/>
      <c r="J22" s="47"/>
    </row>
    <row r="23" spans="1:10" ht="15">
      <c r="A23" s="48"/>
      <c r="B23" s="49"/>
      <c r="C23" s="49"/>
      <c r="D23" s="49"/>
      <c r="E23" s="49"/>
      <c r="F23" s="45"/>
      <c r="G23" s="45"/>
      <c r="H23" s="45"/>
      <c r="I23" s="45"/>
      <c r="J23" s="47"/>
    </row>
    <row r="24" spans="1:10" ht="14.25">
      <c r="A24" s="132" t="s">
        <v>110</v>
      </c>
      <c r="B24" s="132"/>
      <c r="C24" s="50"/>
      <c r="D24" s="50"/>
      <c r="E24" s="50"/>
      <c r="F24" s="49"/>
      <c r="G24" s="49"/>
      <c r="H24" s="51"/>
      <c r="I24" s="51"/>
      <c r="J24" s="52"/>
    </row>
    <row r="25" spans="1:10" ht="15">
      <c r="A25" s="87" t="s">
        <v>96</v>
      </c>
      <c r="B25" s="53"/>
      <c r="C25" s="54"/>
      <c r="D25" s="55"/>
      <c r="E25" s="56"/>
      <c r="F25" s="56"/>
      <c r="G25" s="54"/>
      <c r="H25" s="57"/>
      <c r="I25" s="56"/>
      <c r="J25" s="58"/>
    </row>
    <row r="26" spans="1:10" ht="15">
      <c r="A26" s="59" t="s">
        <v>97</v>
      </c>
      <c r="B26" s="60"/>
      <c r="C26" s="61"/>
      <c r="D26" s="62"/>
      <c r="E26" s="61"/>
      <c r="F26" s="61"/>
      <c r="G26" s="61"/>
      <c r="H26" s="63"/>
      <c r="I26" s="61"/>
      <c r="J26" s="64"/>
    </row>
    <row r="27" spans="1:10" ht="15">
      <c r="A27" s="23"/>
      <c r="B27" s="65"/>
      <c r="C27" s="27"/>
      <c r="D27" s="27"/>
      <c r="E27" s="27"/>
      <c r="F27" s="23"/>
      <c r="G27" s="23"/>
      <c r="H27" s="65"/>
      <c r="I27" s="23"/>
      <c r="J27" s="23"/>
    </row>
    <row r="28" spans="1:10" ht="14.25">
      <c r="A28" s="49"/>
      <c r="B28" s="49"/>
      <c r="C28" s="49"/>
      <c r="D28" s="49"/>
      <c r="E28" s="49"/>
      <c r="F28" s="49"/>
      <c r="G28" s="49"/>
      <c r="H28" s="49"/>
      <c r="I28" s="49"/>
      <c r="J28" s="49"/>
    </row>
    <row r="29" spans="1:10" ht="14.25">
      <c r="A29" s="49"/>
      <c r="B29" s="49"/>
      <c r="C29" s="49"/>
      <c r="D29" s="49"/>
      <c r="E29" s="49"/>
      <c r="F29" s="49"/>
      <c r="G29" s="49"/>
      <c r="H29" s="49"/>
      <c r="I29" s="49"/>
      <c r="J29" s="49"/>
    </row>
    <row r="30" spans="1:10">
      <c r="A30" s="66"/>
      <c r="B30" s="66"/>
      <c r="C30" s="66"/>
      <c r="D30" s="66"/>
      <c r="E30" s="66"/>
      <c r="F30" s="66"/>
      <c r="G30" s="66"/>
      <c r="H30" s="66"/>
      <c r="I30" s="66"/>
      <c r="J30" s="66"/>
    </row>
    <row r="31" spans="1:10">
      <c r="A31" s="66"/>
      <c r="B31" s="66"/>
      <c r="C31" s="66"/>
      <c r="D31" s="66"/>
      <c r="E31" s="66"/>
      <c r="F31" s="66"/>
      <c r="G31" s="66"/>
      <c r="H31" s="66"/>
      <c r="I31" s="66"/>
      <c r="J31" s="66"/>
    </row>
  </sheetData>
  <mergeCells count="45">
    <mergeCell ref="H11:I11"/>
    <mergeCell ref="A1:J1"/>
    <mergeCell ref="A4:D4"/>
    <mergeCell ref="F4:H4"/>
    <mergeCell ref="F5:H5"/>
    <mergeCell ref="F7:I7"/>
    <mergeCell ref="F8:I8"/>
    <mergeCell ref="A5:E6"/>
    <mergeCell ref="D12:E12"/>
    <mergeCell ref="F12:G12"/>
    <mergeCell ref="H12:I12"/>
    <mergeCell ref="A14:A15"/>
    <mergeCell ref="B14:B15"/>
    <mergeCell ref="D14:E14"/>
    <mergeCell ref="F14:G14"/>
    <mergeCell ref="H14:I14"/>
    <mergeCell ref="D15:E15"/>
    <mergeCell ref="F15:G15"/>
    <mergeCell ref="H15:I15"/>
    <mergeCell ref="A11:A13"/>
    <mergeCell ref="B11:B13"/>
    <mergeCell ref="C11:C13"/>
    <mergeCell ref="D11:E11"/>
    <mergeCell ref="F11:G11"/>
    <mergeCell ref="A16:A17"/>
    <mergeCell ref="B16:B17"/>
    <mergeCell ref="D16:E16"/>
    <mergeCell ref="F16:G16"/>
    <mergeCell ref="H16:I16"/>
    <mergeCell ref="D17:E17"/>
    <mergeCell ref="F17:G17"/>
    <mergeCell ref="H17:I17"/>
    <mergeCell ref="A24:B24"/>
    <mergeCell ref="D19:E19"/>
    <mergeCell ref="F19:G19"/>
    <mergeCell ref="H19:I19"/>
    <mergeCell ref="D20:E20"/>
    <mergeCell ref="F20:G20"/>
    <mergeCell ref="H20:I20"/>
    <mergeCell ref="F18:G18"/>
    <mergeCell ref="D18:E18"/>
    <mergeCell ref="H18:I18"/>
    <mergeCell ref="D21:E21"/>
    <mergeCell ref="F21:G21"/>
    <mergeCell ref="H21:I21"/>
  </mergeCells>
  <pageMargins left="0.59055118110236227" right="0.59055118110236227" top="1.0629921259842521" bottom="1.0629921259842521" header="0.78740157480314965" footer="0.78740157480314965"/>
  <pageSetup paperSize="9" scale="70" firstPageNumber="0" orientation="landscape" horizontalDpi="300" verticalDpi="300" r:id="rId1"/>
  <rowBreaks count="1" manualBreakCount="1">
    <brk id="2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tabSelected="1" topLeftCell="A4" zoomScale="70" zoomScaleNormal="70" workbookViewId="0">
      <selection activeCell="G17" sqref="G17:G18"/>
    </sheetView>
  </sheetViews>
  <sheetFormatPr defaultRowHeight="12.75"/>
  <cols>
    <col min="1" max="1" width="19.7109375" customWidth="1"/>
    <col min="2" max="2" width="18.42578125" customWidth="1"/>
    <col min="5" max="5" width="19.85546875" customWidth="1"/>
    <col min="6" max="6" width="17.85546875" customWidth="1"/>
    <col min="7" max="7" width="18.7109375" customWidth="1"/>
    <col min="8" max="8" width="19.42578125" customWidth="1"/>
    <col min="9" max="9" width="19" customWidth="1"/>
    <col min="10" max="10" width="21.85546875" customWidth="1"/>
    <col min="11" max="11" width="17.85546875" customWidth="1"/>
    <col min="12" max="12" width="18.42578125" customWidth="1"/>
    <col min="13" max="13" width="13.42578125" customWidth="1"/>
    <col min="14" max="14" width="16.7109375" bestFit="1" customWidth="1"/>
    <col min="15" max="15" width="14" customWidth="1"/>
    <col min="16" max="16" width="16.7109375" bestFit="1" customWidth="1"/>
  </cols>
  <sheetData>
    <row r="1" spans="1:16" ht="18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ht="18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ht="18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</row>
    <row r="4" spans="1:16" ht="75.75" customHeight="1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</row>
    <row r="5" spans="1:16" ht="16.5">
      <c r="A5" s="169" t="s">
        <v>111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</row>
    <row r="6" spans="1:16" ht="16.5">
      <c r="A6" s="170" t="s">
        <v>141</v>
      </c>
      <c r="B6" s="170"/>
      <c r="C6" s="170"/>
      <c r="D6" s="170"/>
      <c r="E6" s="170"/>
      <c r="F6" s="170"/>
      <c r="G6" s="171" t="s">
        <v>143</v>
      </c>
      <c r="H6" s="171"/>
      <c r="I6" s="171"/>
      <c r="J6" s="171"/>
      <c r="K6" s="171"/>
      <c r="L6" s="171"/>
      <c r="M6" s="171"/>
      <c r="N6" s="171"/>
      <c r="O6" s="171"/>
      <c r="P6" s="171"/>
    </row>
    <row r="7" spans="1:16" ht="16.5">
      <c r="A7" s="171" t="s">
        <v>134</v>
      </c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</row>
    <row r="8" spans="1:16" ht="16.5">
      <c r="A8" s="171" t="s">
        <v>142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</row>
    <row r="9" spans="1:16" ht="16.5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</row>
    <row r="10" spans="1:16">
      <c r="A10" s="166" t="s">
        <v>2</v>
      </c>
      <c r="B10" s="166" t="s">
        <v>4</v>
      </c>
      <c r="C10" s="166"/>
      <c r="D10" s="166"/>
      <c r="E10" s="166"/>
      <c r="F10" s="166" t="s">
        <v>112</v>
      </c>
      <c r="G10" s="166"/>
      <c r="H10" s="166" t="s">
        <v>113</v>
      </c>
      <c r="I10" s="166"/>
      <c r="J10" s="166" t="s">
        <v>114</v>
      </c>
      <c r="K10" s="166"/>
      <c r="L10" s="166" t="s">
        <v>115</v>
      </c>
      <c r="M10" s="166"/>
      <c r="N10" s="166" t="s">
        <v>116</v>
      </c>
      <c r="O10" s="166"/>
      <c r="P10" s="174" t="s">
        <v>117</v>
      </c>
    </row>
    <row r="11" spans="1:16">
      <c r="A11" s="166"/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74"/>
    </row>
    <row r="12" spans="1:16" ht="16.5">
      <c r="A12" s="166"/>
      <c r="B12" s="166"/>
      <c r="C12" s="166"/>
      <c r="D12" s="166"/>
      <c r="E12" s="166"/>
      <c r="F12" s="90" t="s">
        <v>118</v>
      </c>
      <c r="G12" s="90" t="s">
        <v>119</v>
      </c>
      <c r="H12" s="90" t="s">
        <v>118</v>
      </c>
      <c r="I12" s="90" t="s">
        <v>119</v>
      </c>
      <c r="J12" s="90" t="s">
        <v>118</v>
      </c>
      <c r="K12" s="90" t="s">
        <v>119</v>
      </c>
      <c r="L12" s="90" t="s">
        <v>118</v>
      </c>
      <c r="M12" s="90" t="s">
        <v>119</v>
      </c>
      <c r="N12" s="90" t="s">
        <v>118</v>
      </c>
      <c r="O12" s="90" t="s">
        <v>119</v>
      </c>
      <c r="P12" s="174"/>
    </row>
    <row r="13" spans="1:16" ht="15" customHeight="1">
      <c r="A13" s="153">
        <v>1</v>
      </c>
      <c r="B13" s="160" t="s">
        <v>11</v>
      </c>
      <c r="C13" s="161"/>
      <c r="D13" s="161"/>
      <c r="E13" s="162"/>
      <c r="F13" s="152">
        <f>'PLANILHA ORÇAMENTÁRIA'!J12</f>
        <v>1155.18</v>
      </c>
      <c r="G13" s="156">
        <f>F13/F40</f>
        <v>4.6035729796512336E-3</v>
      </c>
      <c r="H13" s="152">
        <f>F13</f>
        <v>1155.18</v>
      </c>
      <c r="I13" s="156">
        <v>1</v>
      </c>
      <c r="J13" s="159"/>
      <c r="K13" s="155"/>
      <c r="L13" s="159"/>
      <c r="M13" s="156"/>
      <c r="N13" s="152"/>
      <c r="O13" s="152"/>
      <c r="P13" s="152">
        <f>H13+J13+L13+N13</f>
        <v>1155.18</v>
      </c>
    </row>
    <row r="14" spans="1:16" ht="15" customHeight="1">
      <c r="A14" s="153"/>
      <c r="B14" s="163"/>
      <c r="C14" s="164"/>
      <c r="D14" s="164"/>
      <c r="E14" s="165"/>
      <c r="F14" s="152"/>
      <c r="G14" s="156"/>
      <c r="H14" s="152"/>
      <c r="I14" s="156"/>
      <c r="J14" s="159"/>
      <c r="K14" s="155"/>
      <c r="L14" s="159"/>
      <c r="M14" s="156"/>
      <c r="N14" s="152"/>
      <c r="O14" s="152"/>
      <c r="P14" s="152"/>
    </row>
    <row r="15" spans="1:16" ht="12.75" customHeight="1">
      <c r="A15" s="153">
        <v>2</v>
      </c>
      <c r="B15" s="154" t="s">
        <v>120</v>
      </c>
      <c r="C15" s="154"/>
      <c r="D15" s="154"/>
      <c r="E15" s="154"/>
      <c r="F15" s="152">
        <f>'PLANILHA ORÇAMENTÁRIA'!J42</f>
        <v>20504</v>
      </c>
      <c r="G15" s="156">
        <f>F15/F40</f>
        <v>8.1711646994207743E-2</v>
      </c>
      <c r="H15" s="167">
        <f>F15</f>
        <v>20504</v>
      </c>
      <c r="I15" s="156">
        <v>1</v>
      </c>
      <c r="J15" s="159"/>
      <c r="K15" s="155"/>
      <c r="L15" s="159"/>
      <c r="M15" s="156"/>
      <c r="N15" s="152"/>
      <c r="O15" s="152"/>
      <c r="P15" s="152">
        <f t="shared" ref="P15" si="0">H15+J15+L15+N15</f>
        <v>20504</v>
      </c>
    </row>
    <row r="16" spans="1:16" ht="12.75" customHeight="1">
      <c r="A16" s="153"/>
      <c r="B16" s="154"/>
      <c r="C16" s="154"/>
      <c r="D16" s="154"/>
      <c r="E16" s="154"/>
      <c r="F16" s="152"/>
      <c r="G16" s="156"/>
      <c r="H16" s="159"/>
      <c r="I16" s="156"/>
      <c r="J16" s="159"/>
      <c r="K16" s="155"/>
      <c r="L16" s="159"/>
      <c r="M16" s="156"/>
      <c r="N16" s="152"/>
      <c r="O16" s="152"/>
      <c r="P16" s="152"/>
    </row>
    <row r="17" spans="1:16" ht="12.75" customHeight="1">
      <c r="A17" s="153">
        <v>3</v>
      </c>
      <c r="B17" s="154" t="s">
        <v>121</v>
      </c>
      <c r="C17" s="154"/>
      <c r="D17" s="154"/>
      <c r="E17" s="154"/>
      <c r="F17" s="152">
        <f>'PLANILHA ORÇAMENTÁRIA'!J38</f>
        <v>27960</v>
      </c>
      <c r="G17" s="156">
        <f>F17/F40</f>
        <v>0.11142497317391964</v>
      </c>
      <c r="H17" s="157">
        <f>F17</f>
        <v>27960</v>
      </c>
      <c r="I17" s="156">
        <v>1</v>
      </c>
      <c r="J17" s="151"/>
      <c r="K17" s="155"/>
      <c r="L17" s="151"/>
      <c r="M17" s="156"/>
      <c r="N17" s="152"/>
      <c r="O17" s="152"/>
      <c r="P17" s="152">
        <f t="shared" ref="P17" si="1">H17+J17+L17+N17</f>
        <v>27960</v>
      </c>
    </row>
    <row r="18" spans="1:16" ht="12.75" customHeight="1">
      <c r="A18" s="153"/>
      <c r="B18" s="154"/>
      <c r="C18" s="154"/>
      <c r="D18" s="154"/>
      <c r="E18" s="154"/>
      <c r="F18" s="152"/>
      <c r="G18" s="156"/>
      <c r="H18" s="151"/>
      <c r="I18" s="156"/>
      <c r="J18" s="151"/>
      <c r="K18" s="155"/>
      <c r="L18" s="151"/>
      <c r="M18" s="156"/>
      <c r="N18" s="152"/>
      <c r="O18" s="152"/>
      <c r="P18" s="152"/>
    </row>
    <row r="19" spans="1:16" ht="12.75" customHeight="1">
      <c r="A19" s="153">
        <v>4</v>
      </c>
      <c r="B19" s="154" t="s">
        <v>136</v>
      </c>
      <c r="C19" s="154"/>
      <c r="D19" s="154"/>
      <c r="E19" s="154"/>
      <c r="F19" s="152">
        <f>'PLANILHA ORÇAMENTÁRIA'!J30</f>
        <v>27960</v>
      </c>
      <c r="G19" s="156">
        <f>F19/F40</f>
        <v>0.11142497317391964</v>
      </c>
      <c r="H19" s="151"/>
      <c r="I19" s="156"/>
      <c r="J19" s="157">
        <f>F19</f>
        <v>27960</v>
      </c>
      <c r="K19" s="155">
        <v>1</v>
      </c>
      <c r="L19" s="151"/>
      <c r="M19" s="156"/>
      <c r="N19" s="152"/>
      <c r="O19" s="158"/>
      <c r="P19" s="152">
        <f t="shared" ref="P19" si="2">H19+J19+L19+N19</f>
        <v>27960</v>
      </c>
    </row>
    <row r="20" spans="1:16" ht="12.75" customHeight="1">
      <c r="A20" s="153"/>
      <c r="B20" s="154"/>
      <c r="C20" s="154"/>
      <c r="D20" s="154"/>
      <c r="E20" s="154"/>
      <c r="F20" s="152"/>
      <c r="G20" s="156"/>
      <c r="H20" s="151"/>
      <c r="I20" s="156"/>
      <c r="J20" s="151"/>
      <c r="K20" s="155"/>
      <c r="L20" s="151"/>
      <c r="M20" s="156"/>
      <c r="N20" s="152"/>
      <c r="O20" s="158"/>
      <c r="P20" s="152"/>
    </row>
    <row r="21" spans="1:16" ht="12.75" customHeight="1">
      <c r="A21" s="153">
        <v>5</v>
      </c>
      <c r="B21" s="154" t="s">
        <v>137</v>
      </c>
      <c r="C21" s="154"/>
      <c r="D21" s="154"/>
      <c r="E21" s="154"/>
      <c r="F21" s="152">
        <f>'PLANILHA ORÇAMENTÁRIA'!J26</f>
        <v>22368</v>
      </c>
      <c r="G21" s="156">
        <f>F21/F40</f>
        <v>8.9139978539135717E-2</v>
      </c>
      <c r="H21" s="151"/>
      <c r="I21" s="156"/>
      <c r="J21" s="157">
        <f>F21</f>
        <v>22368</v>
      </c>
      <c r="K21" s="155">
        <v>1</v>
      </c>
      <c r="L21" s="151"/>
      <c r="M21" s="156"/>
      <c r="N21" s="152"/>
      <c r="O21" s="156"/>
      <c r="P21" s="152">
        <f t="shared" ref="P21" si="3">H21+J21+L21+N21</f>
        <v>22368</v>
      </c>
    </row>
    <row r="22" spans="1:16" ht="12.75" customHeight="1">
      <c r="A22" s="153"/>
      <c r="B22" s="154"/>
      <c r="C22" s="154"/>
      <c r="D22" s="154"/>
      <c r="E22" s="154"/>
      <c r="F22" s="152"/>
      <c r="G22" s="156"/>
      <c r="H22" s="151"/>
      <c r="I22" s="156"/>
      <c r="J22" s="151"/>
      <c r="K22" s="155"/>
      <c r="L22" s="151"/>
      <c r="M22" s="156"/>
      <c r="N22" s="152"/>
      <c r="O22" s="156"/>
      <c r="P22" s="152"/>
    </row>
    <row r="23" spans="1:16" ht="12.75" customHeight="1">
      <c r="A23" s="153">
        <v>6</v>
      </c>
      <c r="B23" s="154" t="s">
        <v>122</v>
      </c>
      <c r="C23" s="154"/>
      <c r="D23" s="154"/>
      <c r="E23" s="154"/>
      <c r="F23" s="152">
        <f>'PLANILHA ORÇAMENTÁRIA'!J22</f>
        <v>18640</v>
      </c>
      <c r="G23" s="156">
        <f>F23/F40</f>
        <v>7.4283315449279755E-2</v>
      </c>
      <c r="H23" s="151"/>
      <c r="I23" s="156"/>
      <c r="J23" s="151"/>
      <c r="K23" s="155"/>
      <c r="L23" s="157">
        <f>F23</f>
        <v>18640</v>
      </c>
      <c r="M23" s="156">
        <v>1</v>
      </c>
      <c r="N23" s="152"/>
      <c r="O23" s="156"/>
      <c r="P23" s="152">
        <f t="shared" ref="P23" si="4">H23+J23+L23+N23</f>
        <v>18640</v>
      </c>
    </row>
    <row r="24" spans="1:16" ht="12.75" customHeight="1">
      <c r="A24" s="153"/>
      <c r="B24" s="154"/>
      <c r="C24" s="154"/>
      <c r="D24" s="154"/>
      <c r="E24" s="154"/>
      <c r="F24" s="152"/>
      <c r="G24" s="156"/>
      <c r="H24" s="151"/>
      <c r="I24" s="156"/>
      <c r="J24" s="151"/>
      <c r="K24" s="155"/>
      <c r="L24" s="151"/>
      <c r="M24" s="156"/>
      <c r="N24" s="152"/>
      <c r="O24" s="156"/>
      <c r="P24" s="152"/>
    </row>
    <row r="25" spans="1:16" ht="12.75" customHeight="1">
      <c r="A25" s="153">
        <v>7</v>
      </c>
      <c r="B25" s="154" t="s">
        <v>123</v>
      </c>
      <c r="C25" s="154"/>
      <c r="D25" s="154"/>
      <c r="E25" s="154"/>
      <c r="F25" s="152">
        <f>'PLANILHA ORÇAMENTÁRIA'!J18</f>
        <v>11184</v>
      </c>
      <c r="G25" s="156">
        <f>F25/F40</f>
        <v>4.4569989269567858E-2</v>
      </c>
      <c r="H25" s="151"/>
      <c r="I25" s="156"/>
      <c r="J25" s="151"/>
      <c r="K25" s="155"/>
      <c r="L25" s="157">
        <f>F25</f>
        <v>11184</v>
      </c>
      <c r="M25" s="156">
        <v>1</v>
      </c>
      <c r="N25" s="152"/>
      <c r="O25" s="158"/>
      <c r="P25" s="152">
        <f t="shared" ref="P25" si="5">H25+J25+L25+N25</f>
        <v>11184</v>
      </c>
    </row>
    <row r="26" spans="1:16" ht="12.75" customHeight="1">
      <c r="A26" s="153"/>
      <c r="B26" s="154"/>
      <c r="C26" s="154"/>
      <c r="D26" s="154"/>
      <c r="E26" s="154"/>
      <c r="F26" s="152"/>
      <c r="G26" s="156"/>
      <c r="H26" s="151"/>
      <c r="I26" s="156"/>
      <c r="J26" s="151"/>
      <c r="K26" s="155"/>
      <c r="L26" s="151"/>
      <c r="M26" s="156"/>
      <c r="N26" s="152"/>
      <c r="O26" s="158"/>
      <c r="P26" s="152"/>
    </row>
    <row r="27" spans="1:16" ht="12.75" customHeight="1">
      <c r="A27" s="153">
        <v>8</v>
      </c>
      <c r="B27" s="154" t="s">
        <v>124</v>
      </c>
      <c r="C27" s="154"/>
      <c r="D27" s="154"/>
      <c r="E27" s="154"/>
      <c r="F27" s="152">
        <f>'PLANILHA ORÇAMENTÁRIA'!J14</f>
        <v>11184</v>
      </c>
      <c r="G27" s="156">
        <f>F27/F40</f>
        <v>4.4569989269567858E-2</v>
      </c>
      <c r="H27" s="151"/>
      <c r="I27" s="156"/>
      <c r="J27" s="151"/>
      <c r="K27" s="155"/>
      <c r="L27" s="157">
        <f>F27</f>
        <v>11184</v>
      </c>
      <c r="M27" s="156">
        <v>1</v>
      </c>
      <c r="N27" s="152"/>
      <c r="O27" s="158"/>
      <c r="P27" s="152">
        <f t="shared" ref="P27" si="6">H27+J27+L27+N27</f>
        <v>11184</v>
      </c>
    </row>
    <row r="28" spans="1:16" ht="12.75" customHeight="1">
      <c r="A28" s="153"/>
      <c r="B28" s="154"/>
      <c r="C28" s="154"/>
      <c r="D28" s="154"/>
      <c r="E28" s="154"/>
      <c r="F28" s="152"/>
      <c r="G28" s="156"/>
      <c r="H28" s="151"/>
      <c r="I28" s="156"/>
      <c r="J28" s="151"/>
      <c r="K28" s="155"/>
      <c r="L28" s="151"/>
      <c r="M28" s="156"/>
      <c r="N28" s="152"/>
      <c r="O28" s="158"/>
      <c r="P28" s="152"/>
    </row>
    <row r="29" spans="1:16" ht="12.75" customHeight="1">
      <c r="A29" s="153">
        <v>9</v>
      </c>
      <c r="B29" s="154" t="s">
        <v>125</v>
      </c>
      <c r="C29" s="154"/>
      <c r="D29" s="154"/>
      <c r="E29" s="154"/>
      <c r="F29" s="152">
        <f>'PLANILHA ORÇAMENTÁRIA'!J34</f>
        <v>55920</v>
      </c>
      <c r="G29" s="155">
        <f>F29/F40</f>
        <v>0.22284994634783928</v>
      </c>
      <c r="H29" s="157">
        <f>F29</f>
        <v>55920</v>
      </c>
      <c r="I29" s="156" t="s">
        <v>131</v>
      </c>
      <c r="J29" s="151"/>
      <c r="K29" s="155"/>
      <c r="L29" s="151"/>
      <c r="M29" s="155"/>
      <c r="N29" s="151"/>
      <c r="O29" s="151"/>
      <c r="P29" s="152">
        <f t="shared" ref="P29" si="7">H29+J29+L29+N29</f>
        <v>55920</v>
      </c>
    </row>
    <row r="30" spans="1:16" ht="12.75" customHeight="1">
      <c r="A30" s="153"/>
      <c r="B30" s="154"/>
      <c r="C30" s="154"/>
      <c r="D30" s="154"/>
      <c r="E30" s="154"/>
      <c r="F30" s="152"/>
      <c r="G30" s="155"/>
      <c r="H30" s="151"/>
      <c r="I30" s="156"/>
      <c r="J30" s="151"/>
      <c r="K30" s="155"/>
      <c r="L30" s="151"/>
      <c r="M30" s="155"/>
      <c r="N30" s="151"/>
      <c r="O30" s="151"/>
      <c r="P30" s="152"/>
    </row>
    <row r="31" spans="1:16" ht="12.75" customHeight="1">
      <c r="A31" s="153">
        <v>10</v>
      </c>
      <c r="B31" s="154" t="s">
        <v>126</v>
      </c>
      <c r="C31" s="154"/>
      <c r="D31" s="154"/>
      <c r="E31" s="154"/>
      <c r="F31" s="152">
        <f>'PLANILHA ORÇAMENTÁRIA'!J50</f>
        <v>9320</v>
      </c>
      <c r="G31" s="155">
        <f>F31/F40</f>
        <v>3.7141657724639877E-2</v>
      </c>
      <c r="H31" s="151"/>
      <c r="I31" s="156"/>
      <c r="J31" s="151"/>
      <c r="K31" s="155"/>
      <c r="L31" s="151"/>
      <c r="M31" s="155"/>
      <c r="N31" s="157">
        <f>F31</f>
        <v>9320</v>
      </c>
      <c r="O31" s="155">
        <v>1</v>
      </c>
      <c r="P31" s="152">
        <f t="shared" ref="P31" si="8">H31+J31+L31+N31</f>
        <v>9320</v>
      </c>
    </row>
    <row r="32" spans="1:16" ht="12.75" customHeight="1">
      <c r="A32" s="153"/>
      <c r="B32" s="154"/>
      <c r="C32" s="154"/>
      <c r="D32" s="154"/>
      <c r="E32" s="154"/>
      <c r="F32" s="152"/>
      <c r="G32" s="155"/>
      <c r="H32" s="151"/>
      <c r="I32" s="156"/>
      <c r="J32" s="151"/>
      <c r="K32" s="155"/>
      <c r="L32" s="151"/>
      <c r="M32" s="155"/>
      <c r="N32" s="151"/>
      <c r="O32" s="155"/>
      <c r="P32" s="152"/>
    </row>
    <row r="33" spans="1:16" ht="12.75" customHeight="1">
      <c r="A33" s="153">
        <v>11</v>
      </c>
      <c r="B33" s="154" t="s">
        <v>127</v>
      </c>
      <c r="C33" s="154"/>
      <c r="D33" s="154"/>
      <c r="E33" s="154"/>
      <c r="F33" s="152">
        <f>'PLANILHA ORÇAMENTÁRIA'!J46</f>
        <v>20504</v>
      </c>
      <c r="G33" s="155">
        <f>F33/F40</f>
        <v>8.1711646994207743E-2</v>
      </c>
      <c r="H33" s="151"/>
      <c r="I33" s="156"/>
      <c r="J33" s="157">
        <f>F33</f>
        <v>20504</v>
      </c>
      <c r="K33" s="155">
        <v>1</v>
      </c>
      <c r="L33" s="151"/>
      <c r="M33" s="155"/>
      <c r="N33" s="151"/>
      <c r="O33" s="155"/>
      <c r="P33" s="152">
        <f t="shared" ref="P33" si="9">H33+J33+L33+N33</f>
        <v>20504</v>
      </c>
    </row>
    <row r="34" spans="1:16" ht="12.75" customHeight="1">
      <c r="A34" s="153"/>
      <c r="B34" s="154"/>
      <c r="C34" s="154"/>
      <c r="D34" s="154"/>
      <c r="E34" s="154"/>
      <c r="F34" s="152"/>
      <c r="G34" s="155"/>
      <c r="H34" s="151"/>
      <c r="I34" s="156"/>
      <c r="J34" s="151"/>
      <c r="K34" s="155"/>
      <c r="L34" s="151"/>
      <c r="M34" s="155"/>
      <c r="N34" s="151"/>
      <c r="O34" s="155"/>
      <c r="P34" s="152"/>
    </row>
    <row r="35" spans="1:16" ht="12.75" customHeight="1">
      <c r="A35" s="153">
        <v>12</v>
      </c>
      <c r="B35" s="154" t="s">
        <v>128</v>
      </c>
      <c r="C35" s="154"/>
      <c r="D35" s="154"/>
      <c r="E35" s="154"/>
      <c r="F35" s="152">
        <f>'PLANILHA ORÇAMENTÁRIA'!J54</f>
        <v>18640</v>
      </c>
      <c r="G35" s="155">
        <f>F35/F40</f>
        <v>7.4283315449279755E-2</v>
      </c>
      <c r="H35" s="151"/>
      <c r="I35" s="156"/>
      <c r="J35" s="151"/>
      <c r="K35" s="155"/>
      <c r="L35" s="151"/>
      <c r="M35" s="155"/>
      <c r="N35" s="157">
        <f>F35</f>
        <v>18640</v>
      </c>
      <c r="O35" s="155">
        <v>1</v>
      </c>
      <c r="P35" s="152">
        <f t="shared" ref="P35" si="10">H35+J35+L35+N35</f>
        <v>18640</v>
      </c>
    </row>
    <row r="36" spans="1:16" ht="12.75" customHeight="1">
      <c r="A36" s="153"/>
      <c r="B36" s="154"/>
      <c r="C36" s="154"/>
      <c r="D36" s="154"/>
      <c r="E36" s="154"/>
      <c r="F36" s="152"/>
      <c r="G36" s="155"/>
      <c r="H36" s="151"/>
      <c r="I36" s="156"/>
      <c r="J36" s="151"/>
      <c r="K36" s="155"/>
      <c r="L36" s="151"/>
      <c r="M36" s="155"/>
      <c r="N36" s="151"/>
      <c r="O36" s="155"/>
      <c r="P36" s="152"/>
    </row>
    <row r="37" spans="1:16">
      <c r="A37" s="153">
        <v>13</v>
      </c>
      <c r="B37" s="154" t="s">
        <v>138</v>
      </c>
      <c r="C37" s="154"/>
      <c r="D37" s="154"/>
      <c r="E37" s="154"/>
      <c r="F37" s="152">
        <f>'PLANILHA ORÇAMENTÁRIA'!J58</f>
        <v>5592</v>
      </c>
      <c r="G37" s="172">
        <f>F37/F40</f>
        <v>2.2284994634783929E-2</v>
      </c>
      <c r="H37" s="151"/>
      <c r="I37" s="156"/>
      <c r="J37" s="151"/>
      <c r="K37" s="155"/>
      <c r="L37" s="151"/>
      <c r="M37" s="155"/>
      <c r="N37" s="157">
        <f>F37</f>
        <v>5592</v>
      </c>
      <c r="O37" s="155">
        <v>1</v>
      </c>
      <c r="P37" s="152">
        <f t="shared" ref="P37" si="11">H37+J37+L37+N37</f>
        <v>5592</v>
      </c>
    </row>
    <row r="38" spans="1:16">
      <c r="A38" s="153"/>
      <c r="B38" s="154"/>
      <c r="C38" s="154"/>
      <c r="D38" s="154"/>
      <c r="E38" s="154"/>
      <c r="F38" s="152"/>
      <c r="G38" s="173"/>
      <c r="H38" s="151"/>
      <c r="I38" s="156"/>
      <c r="J38" s="151"/>
      <c r="K38" s="155"/>
      <c r="L38" s="151"/>
      <c r="M38" s="155"/>
      <c r="N38" s="151"/>
      <c r="O38" s="155"/>
      <c r="P38" s="152"/>
    </row>
    <row r="39" spans="1:16" ht="16.5">
      <c r="A39" s="91" t="s">
        <v>129</v>
      </c>
      <c r="B39" s="154"/>
      <c r="C39" s="154"/>
      <c r="D39" s="154"/>
      <c r="E39" s="154"/>
      <c r="F39" s="92"/>
      <c r="G39" s="93"/>
      <c r="H39" s="94">
        <f>SUM(H13,H15,H17,H29)</f>
        <v>105539.18</v>
      </c>
      <c r="I39" s="95">
        <f>H39/F40</f>
        <v>0.42059013949561785</v>
      </c>
      <c r="J39" s="94">
        <f>SUM(J19:J22,J33)</f>
        <v>70832</v>
      </c>
      <c r="K39" s="95">
        <f>J39/F40</f>
        <v>0.28227659870726307</v>
      </c>
      <c r="L39" s="94">
        <f>SUM(L23:L28)</f>
        <v>41008</v>
      </c>
      <c r="M39" s="95">
        <f>L39/F40</f>
        <v>0.16342329398841549</v>
      </c>
      <c r="N39" s="94">
        <f>SUM(N31,N35:N38)</f>
        <v>33552</v>
      </c>
      <c r="O39" s="96">
        <f>N39/F40</f>
        <v>0.13370996780870356</v>
      </c>
      <c r="P39" s="93"/>
    </row>
    <row r="40" spans="1:16" ht="16.5">
      <c r="A40" s="91" t="s">
        <v>130</v>
      </c>
      <c r="B40" s="154"/>
      <c r="C40" s="154"/>
      <c r="D40" s="154"/>
      <c r="E40" s="154"/>
      <c r="F40" s="97">
        <f>SUM(F13,F15,F17,F19,F21,F23,F25,F27,F29,F31,F33,F35,F37)</f>
        <v>250931.18</v>
      </c>
      <c r="G40" s="98">
        <f>SUM(G13:G38)</f>
        <v>1</v>
      </c>
      <c r="H40" s="99"/>
      <c r="I40" s="99"/>
      <c r="J40" s="99"/>
      <c r="K40" s="99"/>
      <c r="L40" s="99"/>
      <c r="M40" s="99"/>
      <c r="N40" s="99"/>
      <c r="O40" s="99"/>
      <c r="P40" s="99"/>
    </row>
    <row r="41" spans="1:16" ht="16.5">
      <c r="A41" s="100"/>
      <c r="B41" s="101"/>
      <c r="C41" s="101"/>
      <c r="D41" s="101"/>
      <c r="E41" s="102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</row>
    <row r="42" spans="1:16" ht="16.5">
      <c r="A42" s="101"/>
      <c r="B42" s="104"/>
      <c r="C42" s="104"/>
      <c r="D42" s="104"/>
      <c r="E42" s="102"/>
      <c r="F42" s="103"/>
      <c r="G42" s="103"/>
      <c r="H42" s="103"/>
      <c r="I42" s="103" t="s">
        <v>139</v>
      </c>
      <c r="J42" s="103"/>
      <c r="K42" s="103"/>
      <c r="L42" s="103"/>
      <c r="M42" s="110"/>
      <c r="N42" s="103"/>
      <c r="O42" s="103"/>
      <c r="P42" s="103"/>
    </row>
    <row r="43" spans="1:16" ht="16.5">
      <c r="A43" s="102"/>
      <c r="B43" s="101"/>
      <c r="C43" s="101"/>
      <c r="D43" s="101"/>
      <c r="E43" s="102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</row>
    <row r="44" spans="1:16" ht="16.5">
      <c r="A44" s="105"/>
      <c r="B44" s="103"/>
      <c r="C44" s="103"/>
      <c r="D44" s="103"/>
      <c r="E44" s="103"/>
      <c r="F44" s="103"/>
      <c r="G44" s="103"/>
      <c r="H44" s="103"/>
      <c r="I44" s="103"/>
      <c r="J44" s="110"/>
      <c r="K44" s="103"/>
      <c r="L44" s="103"/>
      <c r="M44" s="103"/>
      <c r="N44" s="103"/>
      <c r="O44" s="103"/>
      <c r="P44" s="103"/>
    </row>
    <row r="45" spans="1:16" ht="16.5">
      <c r="A45" s="106"/>
      <c r="B45" s="103"/>
      <c r="C45" s="103"/>
      <c r="D45" s="103"/>
      <c r="E45" s="107" t="s">
        <v>132</v>
      </c>
      <c r="F45" s="103"/>
      <c r="G45" s="103"/>
      <c r="H45" s="103"/>
      <c r="I45" s="103"/>
      <c r="J45" s="110"/>
      <c r="K45" s="103"/>
      <c r="L45" s="103"/>
      <c r="M45" s="103"/>
      <c r="N45" s="103"/>
      <c r="O45" s="103"/>
      <c r="P45" s="103"/>
    </row>
    <row r="46" spans="1:16" ht="16.5">
      <c r="A46" s="108"/>
      <c r="B46" s="103"/>
      <c r="C46" s="103"/>
      <c r="D46" s="103"/>
      <c r="E46" s="109" t="s">
        <v>135</v>
      </c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</row>
    <row r="47" spans="1:16" ht="16.5">
      <c r="A47" s="108"/>
      <c r="B47" s="103"/>
      <c r="C47" s="103"/>
      <c r="D47" s="103"/>
      <c r="E47" s="107" t="s">
        <v>133</v>
      </c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</row>
    <row r="48" spans="1:16" ht="16.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</row>
    <row r="49" spans="1:16" ht="16.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11"/>
      <c r="L49" s="103"/>
      <c r="M49" s="103"/>
      <c r="N49" s="103"/>
      <c r="O49" s="103"/>
      <c r="P49" s="103"/>
    </row>
    <row r="50" spans="1:16" ht="16.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</row>
    <row r="51" spans="1:16" ht="16.5">
      <c r="A51" s="103"/>
      <c r="B51" s="103"/>
      <c r="C51" s="103"/>
      <c r="D51" s="103"/>
      <c r="E51" s="103"/>
      <c r="F51" s="103"/>
      <c r="G51" s="103"/>
      <c r="H51" s="103"/>
      <c r="I51" s="111"/>
      <c r="J51" s="103"/>
      <c r="K51" s="110"/>
      <c r="L51" s="103"/>
      <c r="M51" s="103"/>
      <c r="N51" s="103"/>
      <c r="O51" s="103"/>
      <c r="P51" s="103"/>
    </row>
  </sheetData>
  <mergeCells count="184">
    <mergeCell ref="M35:M36"/>
    <mergeCell ref="N35:N36"/>
    <mergeCell ref="O35:O36"/>
    <mergeCell ref="O33:O34"/>
    <mergeCell ref="P33:P34"/>
    <mergeCell ref="N10:O11"/>
    <mergeCell ref="P10:P12"/>
    <mergeCell ref="A13:A14"/>
    <mergeCell ref="B15:E16"/>
    <mergeCell ref="F13:F14"/>
    <mergeCell ref="G13:G14"/>
    <mergeCell ref="F33:F34"/>
    <mergeCell ref="G33:G34"/>
    <mergeCell ref="H33:H34"/>
    <mergeCell ref="I33:I34"/>
    <mergeCell ref="J33:J34"/>
    <mergeCell ref="K33:K34"/>
    <mergeCell ref="L33:L34"/>
    <mergeCell ref="M33:M34"/>
    <mergeCell ref="N33:N34"/>
    <mergeCell ref="J13:J14"/>
    <mergeCell ref="K13:K14"/>
    <mergeCell ref="A10:A12"/>
    <mergeCell ref="B10:E12"/>
    <mergeCell ref="H10:I11"/>
    <mergeCell ref="J10:K11"/>
    <mergeCell ref="A3:P3"/>
    <mergeCell ref="A5:P5"/>
    <mergeCell ref="A6:F6"/>
    <mergeCell ref="G6:P7"/>
    <mergeCell ref="A7:F7"/>
    <mergeCell ref="A8:P8"/>
    <mergeCell ref="A37:A38"/>
    <mergeCell ref="P35:P36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J35:J36"/>
    <mergeCell ref="K35:K36"/>
    <mergeCell ref="L35:L36"/>
    <mergeCell ref="L10:M11"/>
    <mergeCell ref="L13:L14"/>
    <mergeCell ref="M13:M14"/>
    <mergeCell ref="N13:N14"/>
    <mergeCell ref="O13:O14"/>
    <mergeCell ref="P13:P14"/>
    <mergeCell ref="A15:A16"/>
    <mergeCell ref="B17:E18"/>
    <mergeCell ref="F15:F16"/>
    <mergeCell ref="G15:G16"/>
    <mergeCell ref="H15:H16"/>
    <mergeCell ref="O15:O16"/>
    <mergeCell ref="P15:P16"/>
    <mergeCell ref="A17:A18"/>
    <mergeCell ref="L15:L16"/>
    <mergeCell ref="M15:M16"/>
    <mergeCell ref="N15:N16"/>
    <mergeCell ref="L17:L18"/>
    <mergeCell ref="M17:M18"/>
    <mergeCell ref="N17:N18"/>
    <mergeCell ref="O17:O18"/>
    <mergeCell ref="P17:P18"/>
    <mergeCell ref="H13:H14"/>
    <mergeCell ref="F10:G11"/>
    <mergeCell ref="I13:I14"/>
    <mergeCell ref="B19:E20"/>
    <mergeCell ref="F17:F18"/>
    <mergeCell ref="G17:G18"/>
    <mergeCell ref="H17:H18"/>
    <mergeCell ref="I17:I18"/>
    <mergeCell ref="J17:J18"/>
    <mergeCell ref="K17:K18"/>
    <mergeCell ref="I15:I16"/>
    <mergeCell ref="J15:J16"/>
    <mergeCell ref="K15:K16"/>
    <mergeCell ref="B13:E14"/>
    <mergeCell ref="A19:A20"/>
    <mergeCell ref="B21:E22"/>
    <mergeCell ref="F19:F20"/>
    <mergeCell ref="G19:G20"/>
    <mergeCell ref="H19:H20"/>
    <mergeCell ref="O19:O20"/>
    <mergeCell ref="P19:P20"/>
    <mergeCell ref="A21:A22"/>
    <mergeCell ref="B23:E24"/>
    <mergeCell ref="F21:F22"/>
    <mergeCell ref="G21:G22"/>
    <mergeCell ref="H21:H22"/>
    <mergeCell ref="I21:I22"/>
    <mergeCell ref="J21:J22"/>
    <mergeCell ref="K21:K22"/>
    <mergeCell ref="I19:I20"/>
    <mergeCell ref="J19:J20"/>
    <mergeCell ref="K19:K20"/>
    <mergeCell ref="L19:L20"/>
    <mergeCell ref="M19:M20"/>
    <mergeCell ref="N19:N20"/>
    <mergeCell ref="L21:L22"/>
    <mergeCell ref="M21:M22"/>
    <mergeCell ref="N21:N22"/>
    <mergeCell ref="O21:O22"/>
    <mergeCell ref="P21:P22"/>
    <mergeCell ref="A23:A24"/>
    <mergeCell ref="B25:E26"/>
    <mergeCell ref="F23:F24"/>
    <mergeCell ref="G23:G24"/>
    <mergeCell ref="H23:H24"/>
    <mergeCell ref="O23:O24"/>
    <mergeCell ref="P23:P24"/>
    <mergeCell ref="A25:A26"/>
    <mergeCell ref="L23:L24"/>
    <mergeCell ref="M23:M24"/>
    <mergeCell ref="N23:N24"/>
    <mergeCell ref="L25:L26"/>
    <mergeCell ref="M25:M26"/>
    <mergeCell ref="N25:N26"/>
    <mergeCell ref="O25:O26"/>
    <mergeCell ref="P25:P26"/>
    <mergeCell ref="B27:E28"/>
    <mergeCell ref="F25:F26"/>
    <mergeCell ref="G25:G26"/>
    <mergeCell ref="H25:H26"/>
    <mergeCell ref="I25:I26"/>
    <mergeCell ref="J25:J26"/>
    <mergeCell ref="K25:K26"/>
    <mergeCell ref="I23:I24"/>
    <mergeCell ref="J23:J24"/>
    <mergeCell ref="K23:K24"/>
    <mergeCell ref="A27:A28"/>
    <mergeCell ref="B29:E30"/>
    <mergeCell ref="F27:F28"/>
    <mergeCell ref="G27:G28"/>
    <mergeCell ref="H27:H28"/>
    <mergeCell ref="O27:O28"/>
    <mergeCell ref="P27:P28"/>
    <mergeCell ref="A29:A30"/>
    <mergeCell ref="B31:E32"/>
    <mergeCell ref="F29:F30"/>
    <mergeCell ref="G29:G30"/>
    <mergeCell ref="H29:H30"/>
    <mergeCell ref="I29:I30"/>
    <mergeCell ref="J29:J30"/>
    <mergeCell ref="K29:K30"/>
    <mergeCell ref="I27:I28"/>
    <mergeCell ref="J27:J28"/>
    <mergeCell ref="K27:K28"/>
    <mergeCell ref="L27:L28"/>
    <mergeCell ref="M27:M28"/>
    <mergeCell ref="N27:N28"/>
    <mergeCell ref="L29:L30"/>
    <mergeCell ref="M29:M30"/>
    <mergeCell ref="N29:N30"/>
    <mergeCell ref="O29:O30"/>
    <mergeCell ref="P29:P30"/>
    <mergeCell ref="A31:A32"/>
    <mergeCell ref="B33:E34"/>
    <mergeCell ref="F31:F32"/>
    <mergeCell ref="G31:G32"/>
    <mergeCell ref="H31:H32"/>
    <mergeCell ref="B39:E40"/>
    <mergeCell ref="O31:O32"/>
    <mergeCell ref="P31:P32"/>
    <mergeCell ref="A33:A34"/>
    <mergeCell ref="B35:E36"/>
    <mergeCell ref="A35:A36"/>
    <mergeCell ref="B37:E38"/>
    <mergeCell ref="I31:I32"/>
    <mergeCell ref="J31:J32"/>
    <mergeCell ref="K31:K32"/>
    <mergeCell ref="L31:L32"/>
    <mergeCell ref="M31:M32"/>
    <mergeCell ref="N31:N32"/>
    <mergeCell ref="F35:F36"/>
    <mergeCell ref="G35:G36"/>
    <mergeCell ref="H35:H36"/>
    <mergeCell ref="I35:I36"/>
  </mergeCells>
  <pageMargins left="0.511811024" right="0.511811024" top="0.78740157499999996" bottom="0.78740157499999996" header="0.31496062000000002" footer="0.31496062000000002"/>
  <pageSetup paperSize="9" scale="4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40</vt:i4>
      </vt:variant>
    </vt:vector>
  </HeadingPairs>
  <TitlesOfParts>
    <vt:vector size="43" baseType="lpstr">
      <vt:lpstr>PLANILHA ORÇAMENTÁRIA</vt:lpstr>
      <vt:lpstr>CRONOGRAMA</vt:lpstr>
      <vt:lpstr>PLANILHA DE CRONOGRAMA</vt:lpstr>
      <vt:lpstr>'PLANILHA ORÇAMENTÁRIA'!__xlnm_Print_Area</vt:lpstr>
      <vt:lpstr>'PLANILHA ORÇAMENTÁRIA'!__xlnm_Print_Area_0</vt:lpstr>
      <vt:lpstr>'PLANILHA ORÇAMENTÁRIA'!__xlnm_Print_Area_0_0</vt:lpstr>
      <vt:lpstr>'PLANILHA ORÇAMENTÁRIA'!__xlnm_Print_Area_0_0_0</vt:lpstr>
      <vt:lpstr>'PLANILHA ORÇAMENTÁRIA'!__xlnm_Print_Area_0_0_0_0</vt:lpstr>
      <vt:lpstr>'PLANILHA ORÇAMENTÁRIA'!__xlnm_Print_Area_0_0_0_0_0</vt:lpstr>
      <vt:lpstr>'PLANILHA ORÇAMENTÁRIA'!__xlnm_Print_Area_0_0_0_0_0_0</vt:lpstr>
      <vt:lpstr>'PLANILHA ORÇAMENTÁRIA'!__xlnm_Print_Area_0_0_0_0_0_0_0</vt:lpstr>
      <vt:lpstr>'PLANILHA ORÇAMENTÁRIA'!__xlnm_Print_Area_0_0_0_0_0_0_0_0</vt:lpstr>
      <vt:lpstr>'PLANILHA ORÇAMENTÁRIA'!__xlnm_Print_Area_0_0_0_0_0_0_0_0_0</vt:lpstr>
      <vt:lpstr>'PLANILHA ORÇAMENTÁRIA'!__xlnm_Print_Area_0_0_0_0_0_0_0_0_0_0</vt:lpstr>
      <vt:lpstr>'PLANILHA ORÇAMENTÁRIA'!__xlnm_Print_Area_0_0_0_0_0_0_0_0_0_0_0</vt:lpstr>
      <vt:lpstr>'PLANILHA ORÇAMENTÁRIA'!__xlnm_Print_Area_0_0_0_0_0_0_0_0_0_0_0_0</vt:lpstr>
      <vt:lpstr>'PLANILHA ORÇAMENTÁRIA'!__xlnm_Print_Area_0_0_0_0_0_0_0_0_0_0_0_0_0</vt:lpstr>
      <vt:lpstr>'PLANILHA ORÇAMENTÁRIA'!__xlnm_Print_Area_0_0_0_0_0_0_0_0_0_0_0_0_0_0</vt:lpstr>
      <vt:lpstr>'PLANILHA ORÇAMENTÁRIA'!__xlnm_Print_Area_0_0_0_0_0_0_0_0_0_0_0_0_0_0_0</vt:lpstr>
      <vt:lpstr>'PLANILHA ORÇAMENTÁRIA'!__xlnm_Print_Area_0_0_0_0_0_0_0_0_0_0_0_0_0_0_0_0</vt:lpstr>
      <vt:lpstr>'PLANILHA ORÇAMENTÁRIA'!__xlnm_Print_Titles</vt:lpstr>
      <vt:lpstr>'PLANILHA ORÇAMENTÁRIA'!__xlnm_Print_Titles_0</vt:lpstr>
      <vt:lpstr>'PLANILHA ORÇAMENTÁRIA'!__xlnm_Print_Titles_0_0</vt:lpstr>
      <vt:lpstr>'PLANILHA ORÇAMENTÁRIA'!__xlnm_Print_Titles_0_0_0</vt:lpstr>
      <vt:lpstr>'PLANILHA ORÇAMENTÁRIA'!__xlnm_Print_Titles_0_0_0_0</vt:lpstr>
      <vt:lpstr>'PLANILHA ORÇAMENTÁRIA'!__xlnm_Print_Titles_0_0_0_0_0</vt:lpstr>
      <vt:lpstr>'PLANILHA ORÇAMENTÁRIA'!__xlnm_Print_Titles_0_0_0_0_0_0</vt:lpstr>
      <vt:lpstr>'PLANILHA ORÇAMENTÁRIA'!__xlnm_Print_Titles_0_0_0_0_0_0_0</vt:lpstr>
      <vt:lpstr>'PLANILHA ORÇAMENTÁRIA'!__xlnm_Print_Titles_0_0_0_0_0_0_0_0</vt:lpstr>
      <vt:lpstr>'PLANILHA ORÇAMENTÁRIA'!__xlnm_Print_Titles_0_0_0_0_0_0_0_0_0</vt:lpstr>
      <vt:lpstr>'PLANILHA ORÇAMENTÁRIA'!__xlnm_Print_Titles_0_0_0_0_0_0_0_0_0_0</vt:lpstr>
      <vt:lpstr>'PLANILHA ORÇAMENTÁRIA'!__xlnm_Print_Titles_0_0_0_0_0_0_0_0_0_0_0</vt:lpstr>
      <vt:lpstr>'PLANILHA ORÇAMENTÁRIA'!__xlnm_Print_Titles_0_0_0_0_0_0_0_0_0_0_0_0</vt:lpstr>
      <vt:lpstr>'PLANILHA ORÇAMENTÁRIA'!__xlnm_Print_Titles_0_0_0_0_0_0_0_0_0_0_0_0_0</vt:lpstr>
      <vt:lpstr>'PLANILHA ORÇAMENTÁRIA'!__xlnm_Print_Titles_0_0_0_0_0_0_0_0_0_0_0_0_0_0</vt:lpstr>
      <vt:lpstr>'PLANILHA ORÇAMENTÁRIA'!__xlnm_Print_Titles_0_0_0_0_0_0_0_0_0_0_0_0_0_0_0</vt:lpstr>
      <vt:lpstr>'PLANILHA ORÇAMENTÁRIA'!__xlnm_Print_Titles_0_0_0_0_0_0_0_0_0_0_0_0_0_0_0_0</vt:lpstr>
      <vt:lpstr>CRONOGRAMA!Area_de_impressao</vt:lpstr>
      <vt:lpstr>'PLANILHA DE CRONOGRAMA'!Area_de_impressao</vt:lpstr>
      <vt:lpstr>'PLANILHA ORÇAMENTÁRIA'!Area_de_impressao</vt:lpstr>
      <vt:lpstr>CRONOGRAMA!Print_Area_0</vt:lpstr>
      <vt:lpstr>'PLANILHA ORÇAMENTÁRIA'!Print_Titles_0</vt:lpstr>
      <vt:lpstr>'PLANILHA ORÇAMENTÁRIA'!Titulos_de_impressao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ARQUITETURA</dc:creator>
  <cp:lastModifiedBy>SOIUrb</cp:lastModifiedBy>
  <cp:revision>31</cp:revision>
  <cp:lastPrinted>2022-03-09T11:26:22Z</cp:lastPrinted>
  <dcterms:created xsi:type="dcterms:W3CDTF">2016-02-04T13:06:56Z</dcterms:created>
  <dcterms:modified xsi:type="dcterms:W3CDTF">2022-03-24T17:00:02Z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