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 tabRatio="500" firstSheet="1" activeTab="1"/>
  </bookViews>
  <sheets>
    <sheet name="Original" sheetId="1" state="hidden" r:id="rId1"/>
    <sheet name="Planilha Estimativa" sheetId="2" r:id="rId2"/>
    <sheet name="Plan2" sheetId="3" state="hidden" r:id="rId3"/>
    <sheet name="Plan3" sheetId="4" state="hidden" r:id="rId4"/>
  </sheets>
  <externalReferences>
    <externalReference r:id="rId5"/>
    <externalReference r:id="rId6"/>
  </externalReferences>
  <definedNames>
    <definedName name="ADM_CENTRAL">#REF!</definedName>
    <definedName name="ADM_LOCAL">#REF!</definedName>
    <definedName name="_xlnm.Print_Area" localSheetId="1">'Planilha Estimativa'!$A$1:$M$48</definedName>
    <definedName name="BDI_CD_MATBETUM">'[1]BDI (MAT BETUM)'!$D$25</definedName>
    <definedName name="BDI_GERAL">#REF!</definedName>
    <definedName name="BDI_SERV_TERC">#REF!</definedName>
    <definedName name="CHECAGEM">CHOOSE([2]PARÂMETROS!$A$7,[2]PARÂMETROS!$B$7)</definedName>
    <definedName name="COFINS">#REF!</definedName>
    <definedName name="CUSTO_UNIT_100000">'[1]100000'!$J$46</definedName>
    <definedName name="CUSTO_UNIT_100001">'[1]100001'!$J$51</definedName>
    <definedName name="CUSTO_UNIT_100002">'[1]100002'!$J$44</definedName>
    <definedName name="CUSTO_UNIT_100003">'[1]100003'!$J$46</definedName>
    <definedName name="CUSTO_UNIT_100004">'[1]100004'!$J$58</definedName>
    <definedName name="CUSTO_UNIT_100005">'[1]100005'!$J$43</definedName>
    <definedName name="CUSTO_UNIT_100006">'[1]100006'!$J$43</definedName>
    <definedName name="CUSTO_UNIT_100007">'[1]100007'!$J$42</definedName>
    <definedName name="CUSTO_UNIT_100008">'[1]100008'!$J$42</definedName>
    <definedName name="CUSTO_UNIT_100009">'[1]100009'!$J$42</definedName>
    <definedName name="CUSTO_UNIT_100010">'[1]100010'!$J$53</definedName>
    <definedName name="CUSTO_UNIT_100011">'[1]100011'!$J$44</definedName>
    <definedName name="CUSTO_UNIT_100012">'[1]100012'!$J$47</definedName>
    <definedName name="CUSTO_UNIT_100013">'[1]100013'!$J$53</definedName>
    <definedName name="CUSTO_UNIT_100014">'[1]100014'!$J$46</definedName>
    <definedName name="CUSTO_UNIT_100015">'[1]100015'!$J$51</definedName>
    <definedName name="CUSTO_UNIT_100016">'[1]100016'!$J$45</definedName>
    <definedName name="CUSTO_UNIT_2S0110009A">'[1]2 S 01 100 09 A'!$J$45</definedName>
    <definedName name="CUSTO_UNIT_2S0110020A">'[1]2 S 01 100 20 A'!$J$45</definedName>
    <definedName name="CUSTO_UNIT_2S0230000A">'[1]2 S 02 300 00 A'!$J$44</definedName>
    <definedName name="CUSTO_UNIT_2S0240000A">'[1]2 S 02 400 00 A'!$J$44</definedName>
    <definedName name="CUSTO_UNIT_2S0254001A">'[1]2 S 02 540 01 A'!$J$46</definedName>
    <definedName name="CUSTO_UNIT_2S0332951A">'[1]2 S 03 329 51 A'!$J$46</definedName>
    <definedName name="CUSTO_UNIT_5S0110020A">'[1]5 S 01 100 20 A'!$J$45</definedName>
    <definedName name="CUSTO_UNIT_99997">'[1]99997'!$J$46</definedName>
    <definedName name="CUSTO_UNIT_99999">'[1]99999'!$J$54</definedName>
    <definedName name="DESP_FINANC">#REF!</definedName>
    <definedName name="FATOR_CORR_PAVIM">'[1]PREÇOS MAT BETUM'!$E$87</definedName>
    <definedName name="GARANTIAS">#REF!</definedName>
    <definedName name="ISS">#REF!</definedName>
    <definedName name="LUCRO">#REF!</definedName>
    <definedName name="ORÇAMENTO.BancoRef">'Planilha Estimativa'!#REF!</definedName>
    <definedName name="PIS">#REF!</definedName>
    <definedName name="REFERENCIA.Descricao">IF(ISNUMBER('Planilha Estimativa'!$AF1),OFFSET(INDIRECT(ORÇAMENTO.BancoRef),'Planilha Estimativa'!$AF1-1,3,1),'Planilha Estimativa'!$AF1)</definedName>
    <definedName name="RISCOS">#REF!</definedName>
    <definedName name="SUBTOTAL_01">'[1]PSP-PAV_DREN_OAE EPIG'!$I$9</definedName>
    <definedName name="SUBTOTAL_02">'[1]PSP-PAV_DREN_OAE EPIG'!$I$46</definedName>
    <definedName name="SUBTOTAL_03">'[1]PSP-PAV_DREN_OAE EPIG'!$I$72</definedName>
    <definedName name="SUBTOTAL_04">'[1]PSP-PAV_DREN_OAE EPIG'!$I$83</definedName>
    <definedName name="SUBTOTAL_05">'[1]PSP-PAV_DREN_OAE EPIG'!$I$130</definedName>
    <definedName name="SUBTOTAL_06">'[1]PSP-PAV_DREN_OAE EPIG'!$I$169</definedName>
    <definedName name="SUBTOTAL_07">'[1]PSP-PAV_DREN_OAE EPIG'!$I$196</definedName>
    <definedName name="SUBTOTAL_08">'[1]PSP-PAV_DREN_OAE EPIG'!$I$303</definedName>
    <definedName name="SUBTOTAL_09">'[1]PSP-PAV_DREN_OAE EPIG'!$I$318</definedName>
    <definedName name="_xlnm.Print_Titles" localSheetId="1">'Planilha Estimativa'!$10:$10</definedName>
    <definedName name="TRIBUTOS">#REF!</definedName>
    <definedName name="VALOR_UNIT_100013">'[1]100013'!$J$55</definedName>
  </definedNames>
  <calcPr calcId="125725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L37" i="2"/>
  <c r="H37"/>
  <c r="J37" s="1"/>
  <c r="J36" s="1"/>
  <c r="L35"/>
  <c r="H35"/>
  <c r="F35"/>
  <c r="J35" s="1"/>
  <c r="H34"/>
  <c r="J34" s="1"/>
  <c r="L33"/>
  <c r="H33"/>
  <c r="J33" s="1"/>
  <c r="L32"/>
  <c r="J32"/>
  <c r="H32"/>
  <c r="L31"/>
  <c r="H31"/>
  <c r="J31" s="1"/>
  <c r="H30"/>
  <c r="L29"/>
  <c r="F29" s="1"/>
  <c r="H29"/>
  <c r="H28"/>
  <c r="H27"/>
  <c r="H26"/>
  <c r="F26"/>
  <c r="F27" s="1"/>
  <c r="J27" s="1"/>
  <c r="H25"/>
  <c r="J25" s="1"/>
  <c r="L24"/>
  <c r="H24"/>
  <c r="F24"/>
  <c r="J24" s="1"/>
  <c r="L23"/>
  <c r="H23"/>
  <c r="F23"/>
  <c r="J23" s="1"/>
  <c r="M22"/>
  <c r="L22"/>
  <c r="F22" s="1"/>
  <c r="J22" s="1"/>
  <c r="H22"/>
  <c r="H21"/>
  <c r="F21"/>
  <c r="J21" s="1"/>
  <c r="H20"/>
  <c r="L19"/>
  <c r="H19"/>
  <c r="F19"/>
  <c r="F20" s="1"/>
  <c r="J20" s="1"/>
  <c r="J18"/>
  <c r="H18"/>
  <c r="L16"/>
  <c r="J16"/>
  <c r="H16"/>
  <c r="J15"/>
  <c r="H15"/>
  <c r="J14"/>
  <c r="H13"/>
  <c r="J13" s="1"/>
  <c r="L12"/>
  <c r="H12"/>
  <c r="F12"/>
  <c r="J12" s="1"/>
  <c r="J11" s="1"/>
  <c r="F35" i="1"/>
  <c r="E35"/>
  <c r="F34"/>
  <c r="F36" s="1"/>
  <c r="E34"/>
  <c r="D31"/>
  <c r="F31" s="1"/>
  <c r="F32" s="1"/>
  <c r="F28"/>
  <c r="F27"/>
  <c r="F26"/>
  <c r="F23"/>
  <c r="F29" s="1"/>
  <c r="D19"/>
  <c r="F19" s="1"/>
  <c r="E18"/>
  <c r="A18"/>
  <c r="D13"/>
  <c r="F13" s="1"/>
  <c r="D12"/>
  <c r="F12" s="1"/>
  <c r="F9"/>
  <c r="F6"/>
  <c r="D4"/>
  <c r="F4" s="1"/>
  <c r="F2"/>
  <c r="F3" s="1"/>
  <c r="F30" i="2" l="1"/>
  <c r="J30" s="1"/>
  <c r="J29"/>
  <c r="D17" i="1"/>
  <c r="J26" i="2"/>
  <c r="F28"/>
  <c r="J28" s="1"/>
  <c r="D14" i="1"/>
  <c r="F14" s="1"/>
  <c r="J19" i="2"/>
  <c r="F20" i="1" l="1"/>
  <c r="F38" s="1"/>
  <c r="D18"/>
  <c r="F18" s="1"/>
  <c r="F17"/>
  <c r="J17" i="2"/>
  <c r="F39" i="1" l="1"/>
  <c r="F40"/>
  <c r="J39" i="2"/>
</calcChain>
</file>

<file path=xl/sharedStrings.xml><?xml version="1.0" encoding="utf-8"?>
<sst xmlns="http://schemas.openxmlformats.org/spreadsheetml/2006/main" count="231" uniqueCount="163">
  <si>
    <t>Serviços topográficos</t>
  </si>
  <si>
    <t>Unidade</t>
  </si>
  <si>
    <t>Quantidade</t>
  </si>
  <si>
    <t>Custo Unitário</t>
  </si>
  <si>
    <t>Custo total</t>
  </si>
  <si>
    <t>ART da obra</t>
  </si>
  <si>
    <t>unid</t>
  </si>
  <si>
    <t>Total da etapa</t>
  </si>
  <si>
    <t>Barracao (2,2 x 6,20m)</t>
  </si>
  <si>
    <t>m2</t>
  </si>
  <si>
    <t>Falta Mob/Desmob</t>
  </si>
  <si>
    <t>Placas (1,00 x 1,50 m)</t>
  </si>
  <si>
    <t>41 unidades (não bate o quantitativo)</t>
  </si>
  <si>
    <t>Locação da obra</t>
  </si>
  <si>
    <t>De toda a área</t>
  </si>
  <si>
    <t>Limpeza e preparo de área</t>
  </si>
  <si>
    <t>74151/001</t>
  </si>
  <si>
    <t>Limpeza, escavação e carga de material de 1a categoria, utilizando trator de esteiras com lâminca e pá carregadeira</t>
  </si>
  <si>
    <t>m3</t>
  </si>
  <si>
    <t>Não tem limpeza no titulo original do serviço. Utilizou h=20cm e 25% de empolamento. Deveria ser 10cm sem empolamento</t>
  </si>
  <si>
    <t>Limpeza superficial de camada vegetal</t>
  </si>
  <si>
    <t>utilizou área do plantio de grama</t>
  </si>
  <si>
    <t>Transporte comercial com caminhão basculante</t>
  </si>
  <si>
    <t>m3 x km</t>
  </si>
  <si>
    <t>Só utilizou o volume da escavação e carga. Deveria utilizar dos dois serviços anteriores. Deveria empolar.</t>
  </si>
  <si>
    <t>Aterro compactado</t>
  </si>
  <si>
    <t>Material para aterro/reaterro, sem transporte</t>
  </si>
  <si>
    <t>Já está incluso no serviço de pavimentação com blocos.</t>
  </si>
  <si>
    <t>Transporte comercial com caminhão basculante 6m3</t>
  </si>
  <si>
    <t>Deveria utilizar o volume necessário para compactar o mesmo volume da carga e transporte</t>
  </si>
  <si>
    <t>Compactação mecanica a 100% do proctor normal - Pavimentação urbana</t>
  </si>
  <si>
    <t>Arquitetura e elementos de urbanismo</t>
  </si>
  <si>
    <t>Vegetação</t>
  </si>
  <si>
    <t>74236/001</t>
  </si>
  <si>
    <t>Plantio de grama batatais em placas</t>
  </si>
  <si>
    <t>Faltou manutenção/irrigação</t>
  </si>
  <si>
    <t>Pavimentação</t>
  </si>
  <si>
    <t>Cordão de Concreto</t>
  </si>
  <si>
    <t>m</t>
  </si>
  <si>
    <t>73764/004</t>
  </si>
  <si>
    <t>Pavimentação (calçada) em blocos de concreto sextavado, espessura de 6,0cm FCK 35 MPA, assentados sobre colchão de areia</t>
  </si>
  <si>
    <t>Piso com placa cimenticia de alta resistencia, podotátil direcional ou alerta, 40x40cm, E= 3mm</t>
  </si>
  <si>
    <t>Limpeza final da obra</t>
  </si>
  <si>
    <t>Limpeza com ácido muriático</t>
  </si>
  <si>
    <t>Encarregado</t>
  </si>
  <si>
    <t>mês</t>
  </si>
  <si>
    <t>Engenheiro</t>
  </si>
  <si>
    <t>CUSTO TOTAL</t>
  </si>
  <si>
    <t>BDI (23,44%)</t>
  </si>
  <si>
    <t>PREÇO TOTAL DA OBRA</t>
  </si>
  <si>
    <t>DMT Obra/Bota fora (km)</t>
  </si>
  <si>
    <t>DMT Jazida/Obra (km)</t>
  </si>
  <si>
    <r>
      <rPr>
        <b/>
        <sz val="14"/>
        <color rgb="FF000000"/>
        <rFont val="Arial"/>
        <family val="2"/>
        <charset val="1"/>
      </rPr>
      <t xml:space="preserve">EXTENSÃO: </t>
    </r>
    <r>
      <rPr>
        <sz val="14"/>
        <color rgb="FF000000"/>
        <rFont val="Arial"/>
        <family val="2"/>
        <charset val="1"/>
      </rPr>
      <t>588 METROS</t>
    </r>
  </si>
  <si>
    <t>Data-base: Tabelas Desoneradas</t>
  </si>
  <si>
    <t>BDI 27,39%</t>
  </si>
  <si>
    <t>PLANILHA ORÇAMENTÁRIA</t>
  </si>
  <si>
    <t>CDHU</t>
  </si>
  <si>
    <t>Item</t>
  </si>
  <si>
    <t>Código</t>
  </si>
  <si>
    <t>Fonte</t>
  </si>
  <si>
    <t>Descrição dos Serviços (material + mão de obra)</t>
  </si>
  <si>
    <t>Quant.</t>
  </si>
  <si>
    <t>Custo Unitário C/ BDI 27,39%</t>
  </si>
  <si>
    <t>Memória de Cálculos</t>
  </si>
  <si>
    <t>SERVIÇOS PRELIMINARES</t>
  </si>
  <si>
    <t>TOTAL DA ETAPA</t>
  </si>
  <si>
    <t>1.1</t>
  </si>
  <si>
    <t>02.08.020</t>
  </si>
  <si>
    <t>Placa de identificação para obra</t>
  </si>
  <si>
    <t>m²</t>
  </si>
  <si>
    <t>&gt;&gt;2,40 m x 1,20 m</t>
  </si>
  <si>
    <t>1.2</t>
  </si>
  <si>
    <t>02.02.150</t>
  </si>
  <si>
    <t>Locação de container tipo depósito - área mínima de 13,80 m²</t>
  </si>
  <si>
    <t>unxmês</t>
  </si>
  <si>
    <t>&gt;&gt;Depósito de materiais e ferramentas, 3 meses</t>
  </si>
  <si>
    <t>MOVIMENTAÇÃO DE TERRA</t>
  </si>
  <si>
    <t>2.1</t>
  </si>
  <si>
    <t>04.01.100</t>
  </si>
  <si>
    <t>Retirada de cerca</t>
  </si>
  <si>
    <t>&gt;&gt;588,00m de extensão</t>
  </si>
  <si>
    <t>2.2</t>
  </si>
  <si>
    <t>02.09.040</t>
  </si>
  <si>
    <t>Limpeza mecanizada do terreno, inclusive troncos até 15 cm de diâmetro, com caminhão à disposição dentro e fora da obra, com transporte no raio de até 1 km</t>
  </si>
  <si>
    <t>&gt;&gt;588,00m de extensão x 1,00m de largura</t>
  </si>
  <si>
    <t>EXECUÇÃO DE ALAMBRADO</t>
  </si>
  <si>
    <t>3.1</t>
  </si>
  <si>
    <t>02.10.050</t>
  </si>
  <si>
    <t>Locação para muros, cercas e alambrados</t>
  </si>
  <si>
    <t xml:space="preserve">m </t>
  </si>
  <si>
    <t>3.2</t>
  </si>
  <si>
    <t>06.01.020</t>
  </si>
  <si>
    <t xml:space="preserve">Escavação manual em solo de 1ª e 2ª categoria </t>
  </si>
  <si>
    <t>m³</t>
  </si>
  <si>
    <t>&gt;&gt; 588,00m de extensão X 0,23m de profundidade X 0,15m de largura = 20,29m³                                                                  &gt;&gt;269 estacas X 0,30 m de diâmetro X 0,70m de profundidade = 13,30m²</t>
  </si>
  <si>
    <t>3.3</t>
  </si>
  <si>
    <t>05.10.010</t>
  </si>
  <si>
    <t>Carregamento mecanizado de solo de 1ª e 2ª categoria</t>
  </si>
  <si>
    <t>&gt;&gt; 588,00m de extensão X 0,23m de profundidade X 0,15m de largura = 20,29m³                                                                  &gt;&gt;269 estacas X 0,30 m de diâmetro X 0,70m de profundidade = 13,30m²                                                                              &gt;&gt;30% empolamento</t>
  </si>
  <si>
    <t>3.4</t>
  </si>
  <si>
    <t>05.10.020</t>
  </si>
  <si>
    <t>Transporte de solo de 1ª e 2ª categoria por caminhão até o 2° km</t>
  </si>
  <si>
    <t>3.5</t>
  </si>
  <si>
    <t>54.01.010</t>
  </si>
  <si>
    <t>Regularização e compactação mecanizada de superfície, sem controle do proctor normal</t>
  </si>
  <si>
    <t xml:space="preserve">&gt;&gt;588,00m de extensão X 0,15m de largura = 88,2 m² </t>
  </si>
  <si>
    <t>3.6</t>
  </si>
  <si>
    <t>11.18.040</t>
  </si>
  <si>
    <t>Lastro de pedra britada</t>
  </si>
  <si>
    <t>&gt;&gt;588m X 0,15m X 0,03</t>
  </si>
  <si>
    <t>3.7</t>
  </si>
  <si>
    <t>12.01.021</t>
  </si>
  <si>
    <t>Broca em concreto armado diâmetro de 20 cm - completa</t>
  </si>
  <si>
    <t>&gt;&gt;2 brocas com 2,5m de profundidade</t>
  </si>
  <si>
    <t>3.8</t>
  </si>
  <si>
    <t>14.10.111</t>
  </si>
  <si>
    <t xml:space="preserve">Alvenaria de bloco de concreto de vedação CANALETA de 14 x 19 x 39 cm </t>
  </si>
  <si>
    <t>&gt;&gt;1 fiada de Canaleta</t>
  </si>
  <si>
    <t>3.9</t>
  </si>
  <si>
    <t>Alvenaria de bloco de concreto de vedação de 14 x 19 x 39 cm</t>
  </si>
  <si>
    <t>&gt;&gt;2 fiadas de bloco de concreto de vedação</t>
  </si>
  <si>
    <t>3.10</t>
  </si>
  <si>
    <t>17.02.140</t>
  </si>
  <si>
    <t>Emboço desempenado com espuma de poliéster</t>
  </si>
  <si>
    <t>&gt;&gt;1 fiadas de bloco de concreto de vedação &gt;&gt;1 fiada de Canaleta                                            &gt;&gt; Extensão da largura do bloco de concreto (0,14m)</t>
  </si>
  <si>
    <t>3.11</t>
  </si>
  <si>
    <t>33.10.020</t>
  </si>
  <si>
    <t>Tinta látex em massa, inclusive preparo</t>
  </si>
  <si>
    <t>&gt;&gt;1 fiadas de bloco de concreto de vedação &gt;&gt;1 fiada de Canaleta                                            &gt;&gt;Mourões de concreto</t>
  </si>
  <si>
    <t>3.12</t>
  </si>
  <si>
    <t>11.03.090</t>
  </si>
  <si>
    <t>Concreto preparado no local, fck = 20 Mpa</t>
  </si>
  <si>
    <t>&gt;&gt; 269 brocas X 0,30m de diâmetro X 0,70 de profundidade = 13,30m³                                                                          &gt;&gt; 588m canaleta x 0,10 largura x 0,17 altura = 10m³                                                                  &gt;&gt;2 pilares x 3,0 m de altura x 0,25 largura x 0,25 de comprimento = 0,37</t>
  </si>
  <si>
    <t>3.13</t>
  </si>
  <si>
    <t>11.16.060</t>
  </si>
  <si>
    <t>Lançamento e adensamento de concreto ou massa em estrutura</t>
  </si>
  <si>
    <t>3.14</t>
  </si>
  <si>
    <t>10.01.040</t>
  </si>
  <si>
    <t>Armadura em barra de aço CA-50 (A ou B) fyk = 500 Mpa</t>
  </si>
  <si>
    <t>kg</t>
  </si>
  <si>
    <t>&gt;&gt;588m X 0,245 Kg/m = 144,06                                                         &gt;&gt; 5,20 * 4 * 0,617 kg/m = 12,83</t>
  </si>
  <si>
    <t>3.15</t>
  </si>
  <si>
    <t>10.01.060</t>
  </si>
  <si>
    <t>Armadura em barra de aço CA-60 (A ou B) fyk = 600 Mpa</t>
  </si>
  <si>
    <t>&gt;&gt;35 estribos * 0,80m de comprimento * 0,154 kg/m</t>
  </si>
  <si>
    <t>3.16</t>
  </si>
  <si>
    <t>17.02.020</t>
  </si>
  <si>
    <t>Chapisco</t>
  </si>
  <si>
    <t>3.17</t>
  </si>
  <si>
    <t>34.05.050</t>
  </si>
  <si>
    <t>Cerca em tela de aço galvanizado de 2´, montantes em mourões de concreto com ponta inclinada e arame farpado</t>
  </si>
  <si>
    <t>584 metros de cerca em tela de aço</t>
  </si>
  <si>
    <t>3.18</t>
  </si>
  <si>
    <t>24.02.270</t>
  </si>
  <si>
    <t>Portão de 2 folhas, tubular em tela de aço galvanizado acima de 2,50 m de altura, completo</t>
  </si>
  <si>
    <t>&gt;&gt;4m de comprimento x 2,6 m de altura</t>
  </si>
  <si>
    <t>SERVIÇOS FINAIS</t>
  </si>
  <si>
    <t>4.1</t>
  </si>
  <si>
    <t>55.01.020</t>
  </si>
  <si>
    <t>VALOR TOTAL ESTIMADO</t>
  </si>
  <si>
    <r>
      <rPr>
        <b/>
        <sz val="12"/>
        <color rgb="FF000000"/>
        <rFont val="Arial"/>
        <family val="2"/>
        <charset val="1"/>
      </rPr>
      <t xml:space="preserve">OBS.: 1 - </t>
    </r>
    <r>
      <rPr>
        <sz val="12"/>
        <color rgb="FF000000"/>
        <rFont val="Arial"/>
        <family val="2"/>
        <charset val="1"/>
      </rPr>
      <t xml:space="preserve">OS PRAZOS DAS ETAPAS SERÃO CONSIDERADOS A PARTIR DA DATA DA ASSINATURA DA ORDEM DE SERVIÇO INICIAL EMITIDA PELO PREFEITURA.                                                                                                                      </t>
    </r>
  </si>
  <si>
    <t>Pilar do Sul-SP, 08 de março  de 2021.</t>
  </si>
  <si>
    <r>
      <t xml:space="preserve">OBJETO: </t>
    </r>
    <r>
      <rPr>
        <sz val="14"/>
        <color rgb="FF000000"/>
        <rFont val="Arial"/>
        <family val="2"/>
        <charset val="1"/>
      </rPr>
      <t>EXECUÇÃO DE ALAMBRADO EM TELA DE AÇO GALVANIZADO E MOURÕES DE CONCRETO NO CEMITÉRIO JD. DAS ACÁCIAS</t>
    </r>
  </si>
</sst>
</file>

<file path=xl/styles.xml><?xml version="1.0" encoding="utf-8"?>
<styleSheet xmlns="http://schemas.openxmlformats.org/spreadsheetml/2006/main">
  <numFmts count="13">
    <numFmt numFmtId="164" formatCode="#,##0.00\ ;&quot; (&quot;#,##0.00\);&quot; -&quot;#\ ;@\ "/>
    <numFmt numFmtId="165" formatCode="_(* #,##0.00_);_(* \(#,##0.00\);_(* \-??_);_(@_)"/>
    <numFmt numFmtId="166" formatCode="_-* #,##0.00_-;\-* #,##0.00_-;_-* \-??_-;_-@_-"/>
    <numFmt numFmtId="167" formatCode="_([$€-2]* #,##0.00_);_([$€-2]* \(#,##0.00\);_([$€-2]* \-??_)"/>
    <numFmt numFmtId="168" formatCode="[$€]#,##0.00\ ;[$€]\(#,##0.00\);[$€]\-#\ ;@\ "/>
    <numFmt numFmtId="169" formatCode="_(&quot;R$ &quot;* #,##0.00_);_(&quot;R$ &quot;* \(#,##0.00\);_(&quot;R$ &quot;* \-??_);_(@_)"/>
    <numFmt numFmtId="170" formatCode="_(&quot;R$&quot;* #,##0.00_);_(&quot;R$&quot;* \(#,##0.00\);_(&quot;R$&quot;* \-??_);_(@_)"/>
    <numFmt numFmtId="171" formatCode="_-&quot;R$ &quot;* #,##0.00_-;&quot;-R$ &quot;* #,##0.00_-;_-&quot;R$ &quot;* \-??_-;_-@_-"/>
    <numFmt numFmtId="172" formatCode="\$#,##0.00\ ;&quot;($&quot;#,##0.00\)"/>
    <numFmt numFmtId="173" formatCode="\$#,##0\ ;&quot;($&quot;#,##0\)"/>
    <numFmt numFmtId="174" formatCode="[$R$-416]\ #,##0.00;[Red]\-[$R$-416]\ #,##0.00"/>
    <numFmt numFmtId="175" formatCode="&quot;R$ &quot;#,##0.00"/>
    <numFmt numFmtId="176" formatCode="0.0"/>
  </numFmts>
  <fonts count="56">
    <font>
      <sz val="11"/>
      <color rgb="FF000000"/>
      <name val="Calibri"/>
      <family val="2"/>
      <charset val="1"/>
    </font>
    <font>
      <sz val="8"/>
      <name val="Arial"/>
      <family val="2"/>
      <charset val="1"/>
    </font>
    <font>
      <sz val="10"/>
      <color rgb="FF000000"/>
      <name val="Arial"/>
      <family val="2"/>
      <charset val="1"/>
    </font>
    <font>
      <sz val="11"/>
      <color rgb="FFFFFFFF"/>
      <name val="Calibri"/>
      <family val="2"/>
      <charset val="1"/>
    </font>
    <font>
      <sz val="11"/>
      <color rgb="FF008000"/>
      <name val="Calibri"/>
      <family val="2"/>
      <charset val="1"/>
    </font>
    <font>
      <sz val="11"/>
      <color rgb="FF006100"/>
      <name val="Calibri"/>
      <family val="2"/>
      <charset val="1"/>
    </font>
    <font>
      <sz val="18"/>
      <color rgb="FF9999FF"/>
      <name val="Arial"/>
      <family val="2"/>
      <charset val="1"/>
    </font>
    <font>
      <sz val="8"/>
      <color rgb="FF9999FF"/>
      <name val="Arial"/>
      <family val="2"/>
      <charset val="1"/>
    </font>
    <font>
      <b/>
      <sz val="11"/>
      <color rgb="FFFF0000"/>
      <name val="Calibri"/>
      <family val="2"/>
      <charset val="1"/>
    </font>
    <font>
      <b/>
      <sz val="11"/>
      <color rgb="FFFF9900"/>
      <name val="Calibri"/>
      <family val="2"/>
      <charset val="1"/>
    </font>
    <font>
      <b/>
      <sz val="11"/>
      <color rgb="FFFA7D00"/>
      <name val="Calibri"/>
      <family val="2"/>
      <charset val="1"/>
    </font>
    <font>
      <b/>
      <sz val="11"/>
      <color rgb="FFFFFFFF"/>
      <name val="Calibri"/>
      <family val="2"/>
      <charset val="1"/>
    </font>
    <font>
      <sz val="11"/>
      <color rgb="FFFF0000"/>
      <name val="Calibri"/>
      <family val="2"/>
      <charset val="1"/>
    </font>
    <font>
      <sz val="11"/>
      <color rgb="FFFF9900"/>
      <name val="Calibri"/>
      <family val="2"/>
      <charset val="1"/>
    </font>
    <font>
      <sz val="11"/>
      <color rgb="FFFA7D00"/>
      <name val="Calibri"/>
      <family val="2"/>
      <charset val="1"/>
    </font>
    <font>
      <sz val="10"/>
      <name val="Arial1"/>
      <charset val="1"/>
    </font>
    <font>
      <sz val="12"/>
      <name val="Times New Roman"/>
      <family val="1"/>
      <charset val="1"/>
    </font>
    <font>
      <sz val="11"/>
      <color rgb="FF333399"/>
      <name val="Calibri"/>
      <family val="2"/>
      <charset val="1"/>
    </font>
    <font>
      <sz val="11"/>
      <color rgb="FF3F3F76"/>
      <name val="Calibri"/>
      <family val="2"/>
      <charset val="1"/>
    </font>
    <font>
      <sz val="12"/>
      <name val="Arial"/>
      <family val="2"/>
      <charset val="1"/>
    </font>
    <font>
      <b/>
      <i/>
      <sz val="16"/>
      <color rgb="FF000000"/>
      <name val="Arial1"/>
      <charset val="1"/>
    </font>
    <font>
      <u/>
      <sz val="7.5"/>
      <color rgb="FF0000FF"/>
      <name val="Arial"/>
      <family val="2"/>
      <charset val="1"/>
    </font>
    <font>
      <sz val="11"/>
      <color rgb="FF800080"/>
      <name val="Calibri"/>
      <family val="2"/>
      <charset val="1"/>
    </font>
    <font>
      <sz val="11"/>
      <color rgb="FF9C0006"/>
      <name val="Calibri"/>
      <family val="2"/>
      <charset val="1"/>
    </font>
    <font>
      <sz val="11"/>
      <color rgb="FF808000"/>
      <name val="Calibri"/>
      <family val="2"/>
      <charset val="1"/>
    </font>
    <font>
      <sz val="11"/>
      <color rgb="FF993300"/>
      <name val="Calibri"/>
      <family val="2"/>
      <charset val="1"/>
    </font>
    <font>
      <sz val="11"/>
      <color rgb="FF9C6500"/>
      <name val="Calibri"/>
      <family val="2"/>
      <charset val="1"/>
    </font>
    <font>
      <sz val="10"/>
      <name val="Arial"/>
      <family val="2"/>
      <charset val="1"/>
    </font>
    <font>
      <sz val="10"/>
      <name val="Lucida Sans Unicode"/>
      <family val="2"/>
      <charset val="1"/>
    </font>
    <font>
      <sz val="11"/>
      <color rgb="FF000000"/>
      <name val="Arial1"/>
      <charset val="1"/>
    </font>
    <font>
      <sz val="11"/>
      <color rgb="FF000000"/>
      <name val="Arial"/>
      <family val="2"/>
      <charset val="1"/>
    </font>
    <font>
      <sz val="12"/>
      <color rgb="FF9999FF"/>
      <name val="Arial"/>
      <family val="2"/>
      <charset val="1"/>
    </font>
    <font>
      <sz val="10"/>
      <color rgb="FF000000"/>
      <name val="Times New Roman"/>
      <family val="1"/>
      <charset val="1"/>
    </font>
    <font>
      <b/>
      <i/>
      <u/>
      <sz val="11"/>
      <color rgb="FF000000"/>
      <name val="Arial1"/>
      <charset val="1"/>
    </font>
    <font>
      <b/>
      <sz val="11"/>
      <color rgb="FF333333"/>
      <name val="Calibri"/>
      <family val="2"/>
      <charset val="1"/>
    </font>
    <font>
      <b/>
      <sz val="11"/>
      <color rgb="FF3F3F3F"/>
      <name val="Calibri"/>
      <family val="2"/>
      <charset val="1"/>
    </font>
    <font>
      <sz val="11"/>
      <name val="Calibri"/>
      <family val="2"/>
      <charset val="1"/>
    </font>
    <font>
      <b/>
      <sz val="11"/>
      <name val="Calibri"/>
      <family val="2"/>
      <charset val="1"/>
    </font>
    <font>
      <sz val="14"/>
      <color rgb="FF000000"/>
      <name val="Arial"/>
      <family val="2"/>
      <charset val="1"/>
    </font>
    <font>
      <b/>
      <sz val="14"/>
      <color rgb="FFFFFFFF"/>
      <name val="Arial"/>
      <family val="2"/>
      <charset val="1"/>
    </font>
    <font>
      <sz val="14"/>
      <color rgb="FFFFFFFF"/>
      <name val="Arial"/>
      <family val="2"/>
      <charset val="1"/>
    </font>
    <font>
      <b/>
      <sz val="14"/>
      <color rgb="FF000000"/>
      <name val="Arial"/>
      <family val="2"/>
      <charset val="1"/>
    </font>
    <font>
      <b/>
      <i/>
      <sz val="14"/>
      <color rgb="FF000000"/>
      <name val="Arial"/>
      <family val="2"/>
      <charset val="1"/>
    </font>
    <font>
      <i/>
      <sz val="14"/>
      <color rgb="FFFFFFFF"/>
      <name val="Arial"/>
      <family val="2"/>
      <charset val="1"/>
    </font>
    <font>
      <b/>
      <sz val="20"/>
      <color rgb="FF000000"/>
      <name val="Arial"/>
      <family val="2"/>
      <charset val="1"/>
    </font>
    <font>
      <b/>
      <sz val="11"/>
      <color rgb="FF000000"/>
      <name val="Calibri"/>
      <family val="2"/>
      <charset val="1"/>
    </font>
    <font>
      <sz val="11"/>
      <color rgb="FFFFFFFF"/>
      <name val="Arial"/>
      <family val="2"/>
      <charset val="1"/>
    </font>
    <font>
      <sz val="14"/>
      <name val="Arial"/>
      <family val="2"/>
      <charset val="1"/>
    </font>
    <font>
      <sz val="11"/>
      <color rgb="FFFFFFFF"/>
      <name val="Arial Narrow"/>
      <family val="2"/>
      <charset val="1"/>
    </font>
    <font>
      <sz val="11"/>
      <color rgb="FF000000"/>
      <name val="Arial Narrow"/>
      <family val="2"/>
      <charset val="1"/>
    </font>
    <font>
      <b/>
      <sz val="14"/>
      <name val="Arial"/>
      <family val="2"/>
      <charset val="1"/>
    </font>
    <font>
      <b/>
      <sz val="12"/>
      <color rgb="FF000000"/>
      <name val="Arial"/>
      <family val="2"/>
      <charset val="1"/>
    </font>
    <font>
      <sz val="12"/>
      <color rgb="FF000000"/>
      <name val="Arial"/>
      <family val="2"/>
      <charset val="1"/>
    </font>
    <font>
      <sz val="11"/>
      <name val="Arial Narrow"/>
      <family val="2"/>
      <charset val="1"/>
    </font>
    <font>
      <sz val="11"/>
      <color rgb="FF000000"/>
      <name val="Calibri"/>
      <family val="2"/>
      <charset val="1"/>
    </font>
    <font>
      <sz val="14"/>
      <color rgb="FF000000"/>
      <name val="Arial"/>
      <family val="2"/>
    </font>
  </fonts>
  <fills count="47">
    <fill>
      <patternFill patternType="none"/>
    </fill>
    <fill>
      <patternFill patternType="gray125"/>
    </fill>
    <fill>
      <patternFill patternType="solid">
        <fgColor rgb="FF99CCFF"/>
        <bgColor rgb="FFB9CDE5"/>
      </patternFill>
    </fill>
    <fill>
      <patternFill patternType="solid">
        <fgColor rgb="FFCCCCFF"/>
        <bgColor rgb="FFB9CDE5"/>
      </patternFill>
    </fill>
    <fill>
      <patternFill patternType="solid">
        <fgColor rgb="FFFFFFFF"/>
        <bgColor rgb="FFF2F2F2"/>
      </patternFill>
    </fill>
    <fill>
      <patternFill patternType="solid">
        <fgColor rgb="FFDCE6F2"/>
        <bgColor rgb="FFDBEEF4"/>
      </patternFill>
    </fill>
    <fill>
      <patternFill patternType="solid">
        <fgColor rgb="FFFF8080"/>
        <bgColor rgb="FFFF8DA6"/>
      </patternFill>
    </fill>
    <fill>
      <patternFill patternType="solid">
        <fgColor rgb="FFFF99CC"/>
        <bgColor rgb="FFFF8DA6"/>
      </patternFill>
    </fill>
    <fill>
      <patternFill patternType="solid">
        <fgColor rgb="FFFFCC99"/>
        <bgColor rgb="FFFAC090"/>
      </patternFill>
    </fill>
    <fill>
      <patternFill patternType="solid">
        <fgColor rgb="FFF2DCDB"/>
        <bgColor rgb="FFE6E0EC"/>
      </patternFill>
    </fill>
    <fill>
      <patternFill patternType="solid">
        <fgColor rgb="FFFFFFCC"/>
        <bgColor rgb="FFEBF1DE"/>
      </patternFill>
    </fill>
    <fill>
      <patternFill patternType="solid">
        <fgColor rgb="FFCCFFCC"/>
        <bgColor rgb="FFD2F5CA"/>
      </patternFill>
    </fill>
    <fill>
      <patternFill patternType="solid">
        <fgColor rgb="FFC0C0C0"/>
        <bgColor rgb="FFBFBFBF"/>
      </patternFill>
    </fill>
    <fill>
      <patternFill patternType="solid">
        <fgColor rgb="FFEBF1DE"/>
        <bgColor rgb="FFEDEDED"/>
      </patternFill>
    </fill>
    <fill>
      <patternFill patternType="solid">
        <fgColor rgb="FFCC99FF"/>
        <bgColor rgb="FFB3A2C7"/>
      </patternFill>
    </fill>
    <fill>
      <patternFill patternType="solid">
        <fgColor rgb="FFE6E0EC"/>
        <bgColor rgb="FFDCE6F2"/>
      </patternFill>
    </fill>
    <fill>
      <patternFill patternType="solid">
        <fgColor rgb="FFDBEEF4"/>
        <bgColor rgb="FFDCE6F2"/>
      </patternFill>
    </fill>
    <fill>
      <patternFill patternType="solid">
        <fgColor rgb="FFCCFFFF"/>
        <bgColor rgb="FFDBEEF4"/>
      </patternFill>
    </fill>
    <fill>
      <patternFill patternType="solid">
        <fgColor rgb="FFFDEADA"/>
        <bgColor rgb="FFEEEEEE"/>
      </patternFill>
    </fill>
    <fill>
      <patternFill patternType="solid">
        <fgColor rgb="FFB9CDE5"/>
        <bgColor rgb="FFB9DEEA"/>
      </patternFill>
    </fill>
    <fill>
      <patternFill patternType="solid">
        <fgColor rgb="FFE6B9B8"/>
        <bgColor rgb="FFFAC090"/>
      </patternFill>
    </fill>
    <fill>
      <patternFill patternType="solid">
        <fgColor rgb="FFFFFF99"/>
        <bgColor rgb="FFFFFFCC"/>
      </patternFill>
    </fill>
    <fill>
      <patternFill patternType="solid">
        <fgColor rgb="FF00FF00"/>
        <bgColor rgb="FF33CCCC"/>
      </patternFill>
    </fill>
    <fill>
      <patternFill patternType="solid">
        <fgColor rgb="FFDAE6CD"/>
        <bgColor rgb="FFD9D9D9"/>
      </patternFill>
    </fill>
    <fill>
      <patternFill patternType="solid">
        <fgColor rgb="FFCCC1DA"/>
        <bgColor rgb="FFC0C0C0"/>
      </patternFill>
    </fill>
    <fill>
      <patternFill patternType="solid">
        <fgColor rgb="FFB9DEEA"/>
        <bgColor rgb="FFB9CDE5"/>
      </patternFill>
    </fill>
    <fill>
      <patternFill patternType="solid">
        <fgColor rgb="FFFDD4B8"/>
        <bgColor rgb="FFFFCC99"/>
      </patternFill>
    </fill>
    <fill>
      <patternFill patternType="solid">
        <fgColor rgb="FFFFCC00"/>
        <bgColor rgb="FFFF9900"/>
      </patternFill>
    </fill>
    <fill>
      <patternFill patternType="solid">
        <fgColor rgb="FF0166D6"/>
        <bgColor rgb="FF373752"/>
      </patternFill>
    </fill>
    <fill>
      <patternFill patternType="mediumGray">
        <fgColor rgb="FFB0B2B6"/>
        <bgColor rgb="FFAEAEB0"/>
      </patternFill>
    </fill>
    <fill>
      <patternFill patternType="darkGray">
        <fgColor rgb="FF930014"/>
        <bgColor rgb="FF800080"/>
      </patternFill>
    </fill>
    <fill>
      <patternFill patternType="solid">
        <fgColor rgb="FFFF8DA6"/>
        <bgColor rgb="FFFF99CC"/>
      </patternFill>
    </fill>
    <fill>
      <patternFill patternType="solid">
        <fgColor rgb="FFBFCE9A"/>
        <bgColor rgb="FFC0C0C0"/>
      </patternFill>
    </fill>
    <fill>
      <patternFill patternType="solid">
        <fgColor rgb="FF800080"/>
        <bgColor rgb="FF930014"/>
      </patternFill>
    </fill>
    <fill>
      <patternFill patternType="solid">
        <fgColor rgb="FFB3A2C7"/>
        <bgColor rgb="FFAEAEB0"/>
      </patternFill>
    </fill>
    <fill>
      <patternFill patternType="solid">
        <fgColor rgb="FF33CCCC"/>
        <bgColor rgb="FF99CCFF"/>
      </patternFill>
    </fill>
    <fill>
      <patternFill patternType="solid">
        <fgColor rgb="FFFF9901"/>
        <bgColor rgb="FFFF9900"/>
      </patternFill>
    </fill>
    <fill>
      <patternFill patternType="solid">
        <fgColor rgb="FFFAC090"/>
        <bgColor rgb="FFFFCC99"/>
      </patternFill>
    </fill>
    <fill>
      <patternFill patternType="solid">
        <fgColor rgb="FFD2F5CA"/>
        <bgColor rgb="FFCCFFCC"/>
      </patternFill>
    </fill>
    <fill>
      <patternFill patternType="solid">
        <fgColor rgb="FFF2F2F2"/>
        <bgColor rgb="FFEEEEEE"/>
      </patternFill>
    </fill>
    <fill>
      <patternFill patternType="solid">
        <fgColor rgb="FF969696"/>
        <bgColor rgb="FFA6A6A6"/>
      </patternFill>
    </fill>
    <fill>
      <patternFill patternType="solid">
        <fgColor rgb="FFA6A6A6"/>
        <bgColor rgb="FFAEAEB0"/>
      </patternFill>
    </fill>
    <fill>
      <patternFill patternType="solid">
        <fgColor rgb="FFFEE9A9"/>
        <bgColor rgb="FFFDEADA"/>
      </patternFill>
    </fill>
    <fill>
      <patternFill patternType="solid">
        <fgColor rgb="FF000000"/>
        <bgColor rgb="FF064209"/>
      </patternFill>
    </fill>
    <fill>
      <patternFill patternType="solid">
        <fgColor rgb="FFD9D9D9"/>
        <bgColor rgb="FFDAE6CD"/>
      </patternFill>
    </fill>
    <fill>
      <patternFill patternType="solid">
        <fgColor rgb="FFAEAEB0"/>
        <bgColor rgb="FFB0B2B6"/>
      </patternFill>
    </fill>
    <fill>
      <patternFill patternType="solid">
        <fgColor rgb="FFBFBFBF"/>
        <bgColor rgb="FFC0C0C0"/>
      </patternFill>
    </fill>
  </fills>
  <borders count="30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915800"/>
      </left>
      <right style="thin">
        <color rgb="FF915800"/>
      </right>
      <top style="thin">
        <color rgb="FF915800"/>
      </top>
      <bottom style="thin">
        <color rgb="FF915800"/>
      </bottom>
      <diagonal/>
    </border>
    <border>
      <left style="double">
        <color rgb="FF064209"/>
      </left>
      <right style="double">
        <color rgb="FF064209"/>
      </right>
      <top style="double">
        <color rgb="FF064209"/>
      </top>
      <bottom style="double">
        <color rgb="FF064209"/>
      </bottom>
      <diagonal/>
    </border>
    <border>
      <left/>
      <right/>
      <top/>
      <bottom style="double">
        <color rgb="FFFF0000"/>
      </bottom>
      <diagonal/>
    </border>
    <border>
      <left/>
      <right/>
      <top/>
      <bottom style="double">
        <color rgb="FFFF9901"/>
      </bottom>
      <diagonal/>
    </border>
    <border>
      <left/>
      <right/>
      <top/>
      <bottom style="double">
        <color rgb="FFFA7D0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B0B2B6"/>
      </left>
      <right style="thin">
        <color rgb="FFB0B2B6"/>
      </right>
      <top style="thin">
        <color rgb="FFB0B2B6"/>
      </top>
      <bottom style="thin">
        <color rgb="FFB0B2B6"/>
      </bottom>
      <diagonal/>
    </border>
    <border>
      <left style="thin">
        <color rgb="FF064209"/>
      </left>
      <right style="thin">
        <color rgb="FF064209"/>
      </right>
      <top style="thin">
        <color rgb="FF064209"/>
      </top>
      <bottom style="thin">
        <color rgb="FF064209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</borders>
  <cellStyleXfs count="2451">
    <xf numFmtId="0" fontId="0" fillId="0" borderId="0"/>
    <xf numFmtId="171" fontId="54" fillId="0" borderId="0"/>
    <xf numFmtId="9" fontId="54" fillId="0" borderId="0"/>
    <xf numFmtId="164" fontId="1" fillId="0" borderId="0"/>
    <xf numFmtId="164" fontId="1" fillId="0" borderId="0"/>
    <xf numFmtId="0" fontId="54" fillId="2" borderId="0"/>
    <xf numFmtId="0" fontId="54" fillId="3" borderId="0"/>
    <xf numFmtId="0" fontId="54" fillId="3" borderId="0"/>
    <xf numFmtId="0" fontId="54" fillId="3" borderId="0"/>
    <xf numFmtId="0" fontId="54" fillId="3" borderId="0"/>
    <xf numFmtId="0" fontId="54" fillId="3" borderId="0"/>
    <xf numFmtId="0" fontId="54" fillId="3" borderId="0"/>
    <xf numFmtId="0" fontId="54" fillId="3" borderId="0"/>
    <xf numFmtId="0" fontId="54" fillId="3" borderId="0"/>
    <xf numFmtId="0" fontId="54" fillId="3" borderId="0"/>
    <xf numFmtId="0" fontId="54" fillId="3" borderId="0"/>
    <xf numFmtId="0" fontId="54" fillId="3" borderId="0"/>
    <xf numFmtId="0" fontId="54" fillId="3" borderId="0"/>
    <xf numFmtId="0" fontId="54" fillId="4" borderId="0"/>
    <xf numFmtId="0" fontId="54" fillId="3" borderId="0"/>
    <xf numFmtId="0" fontId="54" fillId="3" borderId="0"/>
    <xf numFmtId="0" fontId="54" fillId="3" borderId="0"/>
    <xf numFmtId="0" fontId="54" fillId="5" borderId="0"/>
    <xf numFmtId="0" fontId="2" fillId="3" borderId="0"/>
    <xf numFmtId="0" fontId="54" fillId="5" borderId="0"/>
    <xf numFmtId="0" fontId="54" fillId="3" borderId="0"/>
    <xf numFmtId="0" fontId="54" fillId="3" borderId="0"/>
    <xf numFmtId="0" fontId="54" fillId="3" borderId="0"/>
    <xf numFmtId="0" fontId="54" fillId="3" borderId="0"/>
    <xf numFmtId="0" fontId="54" fillId="5" borderId="0"/>
    <xf numFmtId="0" fontId="2" fillId="3" borderId="0"/>
    <xf numFmtId="0" fontId="54" fillId="5" borderId="0"/>
    <xf numFmtId="0" fontId="54" fillId="3" borderId="0"/>
    <xf numFmtId="0" fontId="54" fillId="3" borderId="0"/>
    <xf numFmtId="0" fontId="54" fillId="3" borderId="0"/>
    <xf numFmtId="0" fontId="2" fillId="3" borderId="0"/>
    <xf numFmtId="0" fontId="54" fillId="5" borderId="0"/>
    <xf numFmtId="0" fontId="54" fillId="3" borderId="0"/>
    <xf numFmtId="0" fontId="54" fillId="3" borderId="0"/>
    <xf numFmtId="0" fontId="54" fillId="3" borderId="0"/>
    <xf numFmtId="0" fontId="54" fillId="5" borderId="0"/>
    <xf numFmtId="0" fontId="54" fillId="3" borderId="0"/>
    <xf numFmtId="0" fontId="54" fillId="3" borderId="0"/>
    <xf numFmtId="0" fontId="54" fillId="3" borderId="0"/>
    <xf numFmtId="0" fontId="54" fillId="3" borderId="0"/>
    <xf numFmtId="0" fontId="54" fillId="5" borderId="0"/>
    <xf numFmtId="0" fontId="54" fillId="3" borderId="0"/>
    <xf numFmtId="0" fontId="2" fillId="3" borderId="0"/>
    <xf numFmtId="0" fontId="54" fillId="3" borderId="0"/>
    <xf numFmtId="0" fontId="54" fillId="6" borderId="0"/>
    <xf numFmtId="0" fontId="54" fillId="7" borderId="0"/>
    <xf numFmtId="0" fontId="54" fillId="7" borderId="0"/>
    <xf numFmtId="0" fontId="54" fillId="7" borderId="0"/>
    <xf numFmtId="0" fontId="54" fillId="7" borderId="0"/>
    <xf numFmtId="0" fontId="54" fillId="7" borderId="0"/>
    <xf numFmtId="0" fontId="54" fillId="7" borderId="0"/>
    <xf numFmtId="0" fontId="54" fillId="7" borderId="0"/>
    <xf numFmtId="0" fontId="54" fillId="7" borderId="0"/>
    <xf numFmtId="0" fontId="54" fillId="7" borderId="0"/>
    <xf numFmtId="0" fontId="54" fillId="7" borderId="0"/>
    <xf numFmtId="0" fontId="54" fillId="7" borderId="0"/>
    <xf numFmtId="0" fontId="54" fillId="7" borderId="0"/>
    <xf numFmtId="0" fontId="54" fillId="8" borderId="0"/>
    <xf numFmtId="0" fontId="54" fillId="7" borderId="0"/>
    <xf numFmtId="0" fontId="54" fillId="7" borderId="0"/>
    <xf numFmtId="0" fontId="54" fillId="7" borderId="0"/>
    <xf numFmtId="0" fontId="54" fillId="9" borderId="0"/>
    <xf numFmtId="0" fontId="2" fillId="7" borderId="0"/>
    <xf numFmtId="0" fontId="54" fillId="9" borderId="0"/>
    <xf numFmtId="0" fontId="54" fillId="7" borderId="0"/>
    <xf numFmtId="0" fontId="54" fillId="7" borderId="0"/>
    <xf numFmtId="0" fontId="54" fillId="7" borderId="0"/>
    <xf numFmtId="0" fontId="54" fillId="7" borderId="0"/>
    <xf numFmtId="0" fontId="54" fillId="9" borderId="0"/>
    <xf numFmtId="0" fontId="2" fillId="7" borderId="0"/>
    <xf numFmtId="0" fontId="54" fillId="9" borderId="0"/>
    <xf numFmtId="0" fontId="54" fillId="7" borderId="0"/>
    <xf numFmtId="0" fontId="54" fillId="7" borderId="0"/>
    <xf numFmtId="0" fontId="54" fillId="7" borderId="0"/>
    <xf numFmtId="0" fontId="2" fillId="7" borderId="0"/>
    <xf numFmtId="0" fontId="54" fillId="9" borderId="0"/>
    <xf numFmtId="0" fontId="54" fillId="7" borderId="0"/>
    <xf numFmtId="0" fontId="54" fillId="7" borderId="0"/>
    <xf numFmtId="0" fontId="54" fillId="7" borderId="0"/>
    <xf numFmtId="0" fontId="54" fillId="9" borderId="0"/>
    <xf numFmtId="0" fontId="54" fillId="7" borderId="0"/>
    <xf numFmtId="0" fontId="54" fillId="7" borderId="0"/>
    <xf numFmtId="0" fontId="54" fillId="7" borderId="0"/>
    <xf numFmtId="0" fontId="54" fillId="7" borderId="0"/>
    <xf numFmtId="0" fontId="54" fillId="9" borderId="0"/>
    <xf numFmtId="0" fontId="54" fillId="7" borderId="0"/>
    <xf numFmtId="0" fontId="2" fillId="7" borderId="0"/>
    <xf numFmtId="0" fontId="54" fillId="7" borderId="0"/>
    <xf numFmtId="0" fontId="54" fillId="10" borderId="0"/>
    <xf numFmtId="0" fontId="54" fillId="11" borderId="0"/>
    <xf numFmtId="0" fontId="54" fillId="11" borderId="0"/>
    <xf numFmtId="0" fontId="54" fillId="11" borderId="0"/>
    <xf numFmtId="0" fontId="54" fillId="11" borderId="0"/>
    <xf numFmtId="0" fontId="54" fillId="11" borderId="0"/>
    <xf numFmtId="0" fontId="54" fillId="11" borderId="0"/>
    <xf numFmtId="0" fontId="54" fillId="11" borderId="0"/>
    <xf numFmtId="0" fontId="54" fillId="11" borderId="0"/>
    <xf numFmtId="0" fontId="54" fillId="11" borderId="0"/>
    <xf numFmtId="0" fontId="54" fillId="11" borderId="0"/>
    <xf numFmtId="0" fontId="54" fillId="11" borderId="0"/>
    <xf numFmtId="0" fontId="54" fillId="11" borderId="0"/>
    <xf numFmtId="0" fontId="54" fillId="12" borderId="0"/>
    <xf numFmtId="0" fontId="54" fillId="11" borderId="0"/>
    <xf numFmtId="0" fontId="54" fillId="11" borderId="0"/>
    <xf numFmtId="0" fontId="54" fillId="11" borderId="0"/>
    <xf numFmtId="0" fontId="54" fillId="13" borderId="0"/>
    <xf numFmtId="0" fontId="2" fillId="11" borderId="0"/>
    <xf numFmtId="0" fontId="54" fillId="13" borderId="0"/>
    <xf numFmtId="0" fontId="54" fillId="11" borderId="0"/>
    <xf numFmtId="0" fontId="54" fillId="11" borderId="0"/>
    <xf numFmtId="0" fontId="54" fillId="11" borderId="0"/>
    <xf numFmtId="0" fontId="54" fillId="11" borderId="0"/>
    <xf numFmtId="0" fontId="54" fillId="13" borderId="0"/>
    <xf numFmtId="0" fontId="2" fillId="11" borderId="0"/>
    <xf numFmtId="0" fontId="54" fillId="13" borderId="0"/>
    <xf numFmtId="0" fontId="54" fillId="11" borderId="0"/>
    <xf numFmtId="0" fontId="54" fillId="11" borderId="0"/>
    <xf numFmtId="0" fontId="54" fillId="11" borderId="0"/>
    <xf numFmtId="0" fontId="2" fillId="11" borderId="0"/>
    <xf numFmtId="0" fontId="54" fillId="13" borderId="0"/>
    <xf numFmtId="0" fontId="54" fillId="11" borderId="0"/>
    <xf numFmtId="0" fontId="54" fillId="11" borderId="0"/>
    <xf numFmtId="0" fontId="54" fillId="11" borderId="0"/>
    <xf numFmtId="0" fontId="54" fillId="13" borderId="0"/>
    <xf numFmtId="0" fontId="54" fillId="11" borderId="0"/>
    <xf numFmtId="0" fontId="54" fillId="11" borderId="0"/>
    <xf numFmtId="0" fontId="54" fillId="11" borderId="0"/>
    <xf numFmtId="0" fontId="54" fillId="11" borderId="0"/>
    <xf numFmtId="0" fontId="54" fillId="13" borderId="0"/>
    <xf numFmtId="0" fontId="54" fillId="11" borderId="0"/>
    <xf numFmtId="0" fontId="2" fillId="11" borderId="0"/>
    <xf numFmtId="0" fontId="54" fillId="11" borderId="0"/>
    <xf numFmtId="0" fontId="54" fillId="3" borderId="0"/>
    <xf numFmtId="0" fontId="54" fillId="14" borderId="0"/>
    <xf numFmtId="0" fontId="54" fillId="14" borderId="0"/>
    <xf numFmtId="0" fontId="54" fillId="14" borderId="0"/>
    <xf numFmtId="0" fontId="54" fillId="14" borderId="0"/>
    <xf numFmtId="0" fontId="54" fillId="14" borderId="0"/>
    <xf numFmtId="0" fontId="54" fillId="14" borderId="0"/>
    <xf numFmtId="0" fontId="54" fillId="14" borderId="0"/>
    <xf numFmtId="0" fontId="54" fillId="14" borderId="0"/>
    <xf numFmtId="0" fontId="54" fillId="14" borderId="0"/>
    <xf numFmtId="0" fontId="54" fillId="14" borderId="0"/>
    <xf numFmtId="0" fontId="54" fillId="14" borderId="0"/>
    <xf numFmtId="0" fontId="54" fillId="14" borderId="0"/>
    <xf numFmtId="0" fontId="54" fillId="4" borderId="0"/>
    <xf numFmtId="0" fontId="54" fillId="14" borderId="0"/>
    <xf numFmtId="0" fontId="54" fillId="14" borderId="0"/>
    <xf numFmtId="0" fontId="54" fillId="14" borderId="0"/>
    <xf numFmtId="0" fontId="54" fillId="15" borderId="0"/>
    <xf numFmtId="0" fontId="2" fillId="14" borderId="0"/>
    <xf numFmtId="0" fontId="54" fillId="15" borderId="0"/>
    <xf numFmtId="0" fontId="54" fillId="14" borderId="0"/>
    <xf numFmtId="0" fontId="54" fillId="14" borderId="0"/>
    <xf numFmtId="0" fontId="54" fillId="14" borderId="0"/>
    <xf numFmtId="0" fontId="54" fillId="14" borderId="0"/>
    <xf numFmtId="0" fontId="54" fillId="15" borderId="0"/>
    <xf numFmtId="0" fontId="2" fillId="14" borderId="0"/>
    <xf numFmtId="0" fontId="54" fillId="15" borderId="0"/>
    <xf numFmtId="0" fontId="54" fillId="14" borderId="0"/>
    <xf numFmtId="0" fontId="54" fillId="14" borderId="0"/>
    <xf numFmtId="0" fontId="54" fillId="14" borderId="0"/>
    <xf numFmtId="0" fontId="2" fillId="14" borderId="0"/>
    <xf numFmtId="0" fontId="54" fillId="15" borderId="0"/>
    <xf numFmtId="0" fontId="54" fillId="14" borderId="0"/>
    <xf numFmtId="0" fontId="54" fillId="14" borderId="0"/>
    <xf numFmtId="0" fontId="54" fillId="14" borderId="0"/>
    <xf numFmtId="0" fontId="54" fillId="15" borderId="0"/>
    <xf numFmtId="0" fontId="54" fillId="14" borderId="0"/>
    <xf numFmtId="0" fontId="54" fillId="14" borderId="0"/>
    <xf numFmtId="0" fontId="54" fillId="14" borderId="0"/>
    <xf numFmtId="0" fontId="54" fillId="14" borderId="0"/>
    <xf numFmtId="0" fontId="54" fillId="15" borderId="0"/>
    <xf numFmtId="0" fontId="54" fillId="14" borderId="0"/>
    <xf numFmtId="0" fontId="2" fillId="14" borderId="0"/>
    <xf numFmtId="0" fontId="54" fillId="14" borderId="0"/>
    <xf numFmtId="0" fontId="54" fillId="11" borderId="0"/>
    <xf numFmtId="0" fontId="54" fillId="16" borderId="0"/>
    <xf numFmtId="0" fontId="54" fillId="17" borderId="0"/>
    <xf numFmtId="0" fontId="54" fillId="16" borderId="0"/>
    <xf numFmtId="0" fontId="54" fillId="17" borderId="0"/>
    <xf numFmtId="0" fontId="54" fillId="16" borderId="0"/>
    <xf numFmtId="0" fontId="54" fillId="17" borderId="0"/>
    <xf numFmtId="0" fontId="54" fillId="16" borderId="0"/>
    <xf numFmtId="0" fontId="54" fillId="17" borderId="0"/>
    <xf numFmtId="0" fontId="54" fillId="17" borderId="0"/>
    <xf numFmtId="0" fontId="54" fillId="17" borderId="0"/>
    <xf numFmtId="0" fontId="54" fillId="17" borderId="0"/>
    <xf numFmtId="0" fontId="54" fillId="17" borderId="0"/>
    <xf numFmtId="0" fontId="54" fillId="17" borderId="0"/>
    <xf numFmtId="0" fontId="54" fillId="17" borderId="0"/>
    <xf numFmtId="0" fontId="54" fillId="16" borderId="0"/>
    <xf numFmtId="0" fontId="54" fillId="17" borderId="0"/>
    <xf numFmtId="0" fontId="2" fillId="16" borderId="0"/>
    <xf numFmtId="0" fontId="54" fillId="17" borderId="0"/>
    <xf numFmtId="0" fontId="54" fillId="17" borderId="0"/>
    <xf numFmtId="0" fontId="54" fillId="16" borderId="0"/>
    <xf numFmtId="0" fontId="54" fillId="17" borderId="0"/>
    <xf numFmtId="0" fontId="2" fillId="16" borderId="0"/>
    <xf numFmtId="0" fontId="54" fillId="17" borderId="0"/>
    <xf numFmtId="0" fontId="54" fillId="17" borderId="0"/>
    <xf numFmtId="0" fontId="54" fillId="16" borderId="0"/>
    <xf numFmtId="0" fontId="2" fillId="16" borderId="0"/>
    <xf numFmtId="0" fontId="54" fillId="17" borderId="0"/>
    <xf numFmtId="0" fontId="54" fillId="17" borderId="0"/>
    <xf numFmtId="0" fontId="54" fillId="16" borderId="0"/>
    <xf numFmtId="0" fontId="54" fillId="17" borderId="0"/>
    <xf numFmtId="0" fontId="54" fillId="17" borderId="0"/>
    <xf numFmtId="0" fontId="54" fillId="17" borderId="0"/>
    <xf numFmtId="0" fontId="54" fillId="17" borderId="0"/>
    <xf numFmtId="0" fontId="54" fillId="16" borderId="0"/>
    <xf numFmtId="0" fontId="54" fillId="17" borderId="0"/>
    <xf numFmtId="0" fontId="2" fillId="16" borderId="0"/>
    <xf numFmtId="0" fontId="54" fillId="17" borderId="0"/>
    <xf numFmtId="0" fontId="54" fillId="10" borderId="0"/>
    <xf numFmtId="0" fontId="54" fillId="18" borderId="0"/>
    <xf numFmtId="0" fontId="54" fillId="8" borderId="0"/>
    <xf numFmtId="0" fontId="54" fillId="18" borderId="0"/>
    <xf numFmtId="0" fontId="54" fillId="8" borderId="0"/>
    <xf numFmtId="0" fontId="54" fillId="18" borderId="0"/>
    <xf numFmtId="0" fontId="54" fillId="8" borderId="0"/>
    <xf numFmtId="0" fontId="54" fillId="18" borderId="0"/>
    <xf numFmtId="0" fontId="54" fillId="8" borderId="0"/>
    <xf numFmtId="0" fontId="54" fillId="8" borderId="0"/>
    <xf numFmtId="0" fontId="54" fillId="8" borderId="0"/>
    <xf numFmtId="0" fontId="54" fillId="8" borderId="0"/>
    <xf numFmtId="0" fontId="54" fillId="8" borderId="0"/>
    <xf numFmtId="0" fontId="54" fillId="8" borderId="0"/>
    <xf numFmtId="0" fontId="54" fillId="8" borderId="0"/>
    <xf numFmtId="0" fontId="54" fillId="18" borderId="0"/>
    <xf numFmtId="0" fontId="54" fillId="8" borderId="0"/>
    <xf numFmtId="0" fontId="2" fillId="18" borderId="0"/>
    <xf numFmtId="0" fontId="54" fillId="8" borderId="0"/>
    <xf numFmtId="0" fontId="54" fillId="8" borderId="0"/>
    <xf numFmtId="0" fontId="54" fillId="18" borderId="0"/>
    <xf numFmtId="0" fontId="54" fillId="8" borderId="0"/>
    <xf numFmtId="0" fontId="2" fillId="18" borderId="0"/>
    <xf numFmtId="0" fontId="54" fillId="8" borderId="0"/>
    <xf numFmtId="0" fontId="54" fillId="8" borderId="0"/>
    <xf numFmtId="0" fontId="54" fillId="18" borderId="0"/>
    <xf numFmtId="0" fontId="2" fillId="18" borderId="0"/>
    <xf numFmtId="0" fontId="54" fillId="8" borderId="0"/>
    <xf numFmtId="0" fontId="54" fillId="8" borderId="0"/>
    <xf numFmtId="0" fontId="54" fillId="18" borderId="0"/>
    <xf numFmtId="0" fontId="54" fillId="8" borderId="0"/>
    <xf numFmtId="0" fontId="54" fillId="8" borderId="0"/>
    <xf numFmtId="0" fontId="54" fillId="8" borderId="0"/>
    <xf numFmtId="0" fontId="54" fillId="8" borderId="0"/>
    <xf numFmtId="0" fontId="54" fillId="18" borderId="0"/>
    <xf numFmtId="0" fontId="54" fillId="8" borderId="0"/>
    <xf numFmtId="0" fontId="2" fillId="18" borderId="0"/>
    <xf numFmtId="0" fontId="54" fillId="8" borderId="0"/>
    <xf numFmtId="0" fontId="54" fillId="11" borderId="0"/>
    <xf numFmtId="0" fontId="54" fillId="19" borderId="0"/>
    <xf numFmtId="0" fontId="54" fillId="2" borderId="0"/>
    <xf numFmtId="0" fontId="54" fillId="19" borderId="0"/>
    <xf numFmtId="0" fontId="54" fillId="2" borderId="0"/>
    <xf numFmtId="0" fontId="54" fillId="19" borderId="0"/>
    <xf numFmtId="0" fontId="54" fillId="2" borderId="0"/>
    <xf numFmtId="0" fontId="54" fillId="19" borderId="0"/>
    <xf numFmtId="0" fontId="54" fillId="2" borderId="0"/>
    <xf numFmtId="0" fontId="54" fillId="2" borderId="0"/>
    <xf numFmtId="0" fontId="54" fillId="2" borderId="0"/>
    <xf numFmtId="0" fontId="54" fillId="2" borderId="0"/>
    <xf numFmtId="0" fontId="54" fillId="2" borderId="0"/>
    <xf numFmtId="0" fontId="54" fillId="2" borderId="0"/>
    <xf numFmtId="0" fontId="54" fillId="2" borderId="0"/>
    <xf numFmtId="0" fontId="54" fillId="19" borderId="0"/>
    <xf numFmtId="0" fontId="54" fillId="2" borderId="0"/>
    <xf numFmtId="0" fontId="2" fillId="19" borderId="0"/>
    <xf numFmtId="0" fontId="54" fillId="2" borderId="0"/>
    <xf numFmtId="0" fontId="54" fillId="2" borderId="0"/>
    <xf numFmtId="0" fontId="54" fillId="19" borderId="0"/>
    <xf numFmtId="0" fontId="54" fillId="2" borderId="0"/>
    <xf numFmtId="0" fontId="2" fillId="19" borderId="0"/>
    <xf numFmtId="0" fontId="54" fillId="2" borderId="0"/>
    <xf numFmtId="0" fontId="54" fillId="2" borderId="0"/>
    <xf numFmtId="0" fontId="54" fillId="19" borderId="0"/>
    <xf numFmtId="0" fontId="2" fillId="19" borderId="0"/>
    <xf numFmtId="0" fontId="54" fillId="2" borderId="0"/>
    <xf numFmtId="0" fontId="54" fillId="2" borderId="0"/>
    <xf numFmtId="0" fontId="54" fillId="19" borderId="0"/>
    <xf numFmtId="0" fontId="54" fillId="2" borderId="0"/>
    <xf numFmtId="0" fontId="54" fillId="2" borderId="0"/>
    <xf numFmtId="0" fontId="54" fillId="2" borderId="0"/>
    <xf numFmtId="0" fontId="54" fillId="2" borderId="0"/>
    <xf numFmtId="0" fontId="54" fillId="19" borderId="0"/>
    <xf numFmtId="0" fontId="54" fillId="2" borderId="0"/>
    <xf numFmtId="0" fontId="2" fillId="19" borderId="0"/>
    <xf numFmtId="0" fontId="54" fillId="2" borderId="0"/>
    <xf numFmtId="0" fontId="54" fillId="6" borderId="0"/>
    <xf numFmtId="0" fontId="54" fillId="20" borderId="0"/>
    <xf numFmtId="0" fontId="54" fillId="6" borderId="0"/>
    <xf numFmtId="0" fontId="54" fillId="20" borderId="0"/>
    <xf numFmtId="0" fontId="54" fillId="6" borderId="0"/>
    <xf numFmtId="0" fontId="54" fillId="20" borderId="0"/>
    <xf numFmtId="0" fontId="54" fillId="6" borderId="0"/>
    <xf numFmtId="0" fontId="54" fillId="20" borderId="0"/>
    <xf numFmtId="0" fontId="54" fillId="6" borderId="0"/>
    <xf numFmtId="0" fontId="54" fillId="6" borderId="0"/>
    <xf numFmtId="0" fontId="54" fillId="6" borderId="0"/>
    <xf numFmtId="0" fontId="54" fillId="6" borderId="0"/>
    <xf numFmtId="0" fontId="54" fillId="6" borderId="0"/>
    <xf numFmtId="0" fontId="54" fillId="6" borderId="0"/>
    <xf numFmtId="0" fontId="54" fillId="6" borderId="0"/>
    <xf numFmtId="0" fontId="54" fillId="20" borderId="0"/>
    <xf numFmtId="0" fontId="54" fillId="6" borderId="0"/>
    <xf numFmtId="0" fontId="2" fillId="20" borderId="0"/>
    <xf numFmtId="0" fontId="54" fillId="6" borderId="0"/>
    <xf numFmtId="0" fontId="54" fillId="6" borderId="0"/>
    <xf numFmtId="0" fontId="54" fillId="20" borderId="0"/>
    <xf numFmtId="0" fontId="54" fillId="6" borderId="0"/>
    <xf numFmtId="0" fontId="2" fillId="20" borderId="0"/>
    <xf numFmtId="0" fontId="54" fillId="6" borderId="0"/>
    <xf numFmtId="0" fontId="54" fillId="6" borderId="0"/>
    <xf numFmtId="0" fontId="54" fillId="20" borderId="0"/>
    <xf numFmtId="0" fontId="2" fillId="20" borderId="0"/>
    <xf numFmtId="0" fontId="54" fillId="6" borderId="0"/>
    <xf numFmtId="0" fontId="54" fillId="6" borderId="0"/>
    <xf numFmtId="0" fontId="54" fillId="20" borderId="0"/>
    <xf numFmtId="0" fontId="54" fillId="6" borderId="0"/>
    <xf numFmtId="0" fontId="54" fillId="6" borderId="0"/>
    <xf numFmtId="0" fontId="54" fillId="6" borderId="0"/>
    <xf numFmtId="0" fontId="54" fillId="6" borderId="0"/>
    <xf numFmtId="0" fontId="54" fillId="20" borderId="0"/>
    <xf numFmtId="0" fontId="54" fillId="6" borderId="0"/>
    <xf numFmtId="0" fontId="2" fillId="20" borderId="0"/>
    <xf numFmtId="0" fontId="54" fillId="6" borderId="0"/>
    <xf numFmtId="0" fontId="54" fillId="21" borderId="0"/>
    <xf numFmtId="0" fontId="54" fillId="22" borderId="0"/>
    <xf numFmtId="0" fontId="54" fillId="22" borderId="0"/>
    <xf numFmtId="0" fontId="54" fillId="22" borderId="0"/>
    <xf numFmtId="0" fontId="54" fillId="22" borderId="0"/>
    <xf numFmtId="0" fontId="54" fillId="22" borderId="0"/>
    <xf numFmtId="0" fontId="54" fillId="22" borderId="0"/>
    <xf numFmtId="0" fontId="54" fillId="22" borderId="0"/>
    <xf numFmtId="0" fontId="54" fillId="22" borderId="0"/>
    <xf numFmtId="0" fontId="54" fillId="22" borderId="0"/>
    <xf numFmtId="0" fontId="54" fillId="22" borderId="0"/>
    <xf numFmtId="0" fontId="54" fillId="22" borderId="0"/>
    <xf numFmtId="0" fontId="54" fillId="22" borderId="0"/>
    <xf numFmtId="0" fontId="54" fillId="12" borderId="0"/>
    <xf numFmtId="0" fontId="54" fillId="22" borderId="0"/>
    <xf numFmtId="0" fontId="54" fillId="22" borderId="0"/>
    <xf numFmtId="0" fontId="54" fillId="22" borderId="0"/>
    <xf numFmtId="0" fontId="54" fillId="23" borderId="0"/>
    <xf numFmtId="0" fontId="2" fillId="22" borderId="0"/>
    <xf numFmtId="0" fontId="54" fillId="23" borderId="0"/>
    <xf numFmtId="0" fontId="54" fillId="22" borderId="0"/>
    <xf numFmtId="0" fontId="54" fillId="22" borderId="0"/>
    <xf numFmtId="0" fontId="54" fillId="22" borderId="0"/>
    <xf numFmtId="0" fontId="54" fillId="22" borderId="0"/>
    <xf numFmtId="0" fontId="54" fillId="23" borderId="0"/>
    <xf numFmtId="0" fontId="2" fillId="22" borderId="0"/>
    <xf numFmtId="0" fontId="54" fillId="23" borderId="0"/>
    <xf numFmtId="0" fontId="54" fillId="22" borderId="0"/>
    <xf numFmtId="0" fontId="54" fillId="22" borderId="0"/>
    <xf numFmtId="0" fontId="54" fillId="22" borderId="0"/>
    <xf numFmtId="0" fontId="2" fillId="22" borderId="0"/>
    <xf numFmtId="0" fontId="54" fillId="23" borderId="0"/>
    <xf numFmtId="0" fontId="54" fillId="22" borderId="0"/>
    <xf numFmtId="0" fontId="54" fillId="22" borderId="0"/>
    <xf numFmtId="0" fontId="54" fillId="22" borderId="0"/>
    <xf numFmtId="0" fontId="54" fillId="23" borderId="0"/>
    <xf numFmtId="0" fontId="54" fillId="22" borderId="0"/>
    <xf numFmtId="0" fontId="54" fillId="22" borderId="0"/>
    <xf numFmtId="0" fontId="54" fillId="22" borderId="0"/>
    <xf numFmtId="0" fontId="54" fillId="22" borderId="0"/>
    <xf numFmtId="0" fontId="54" fillId="23" borderId="0"/>
    <xf numFmtId="0" fontId="54" fillId="22" borderId="0"/>
    <xf numFmtId="0" fontId="2" fillId="22" borderId="0"/>
    <xf numFmtId="0" fontId="54" fillId="22" borderId="0"/>
    <xf numFmtId="0" fontId="54" fillId="7" borderId="0"/>
    <xf numFmtId="0" fontId="54" fillId="24" borderId="0"/>
    <xf numFmtId="0" fontId="54" fillId="14" borderId="0"/>
    <xf numFmtId="0" fontId="54" fillId="24" borderId="0"/>
    <xf numFmtId="0" fontId="54" fillId="14" borderId="0"/>
    <xf numFmtId="0" fontId="54" fillId="24" borderId="0"/>
    <xf numFmtId="0" fontId="54" fillId="14" borderId="0"/>
    <xf numFmtId="0" fontId="54" fillId="24" borderId="0"/>
    <xf numFmtId="0" fontId="54" fillId="14" borderId="0"/>
    <xf numFmtId="0" fontId="54" fillId="14" borderId="0"/>
    <xf numFmtId="0" fontId="54" fillId="14" borderId="0"/>
    <xf numFmtId="0" fontId="54" fillId="14" borderId="0"/>
    <xf numFmtId="0" fontId="54" fillId="14" borderId="0"/>
    <xf numFmtId="0" fontId="54" fillId="4" borderId="0"/>
    <xf numFmtId="0" fontId="54" fillId="14" borderId="0"/>
    <xf numFmtId="0" fontId="54" fillId="24" borderId="0"/>
    <xf numFmtId="0" fontId="54" fillId="14" borderId="0"/>
    <xf numFmtId="0" fontId="2" fillId="24" borderId="0"/>
    <xf numFmtId="0" fontId="54" fillId="14" borderId="0"/>
    <xf numFmtId="0" fontId="54" fillId="14" borderId="0"/>
    <xf numFmtId="0" fontId="54" fillId="24" borderId="0"/>
    <xf numFmtId="0" fontId="54" fillId="14" borderId="0"/>
    <xf numFmtId="0" fontId="2" fillId="24" borderId="0"/>
    <xf numFmtId="0" fontId="54" fillId="14" borderId="0"/>
    <xf numFmtId="0" fontId="54" fillId="14" borderId="0"/>
    <xf numFmtId="0" fontId="54" fillId="24" borderId="0"/>
    <xf numFmtId="0" fontId="2" fillId="24" borderId="0"/>
    <xf numFmtId="0" fontId="54" fillId="14" borderId="0"/>
    <xf numFmtId="0" fontId="54" fillId="14" borderId="0"/>
    <xf numFmtId="0" fontId="54" fillId="24" borderId="0"/>
    <xf numFmtId="0" fontId="54" fillId="14" borderId="0"/>
    <xf numFmtId="0" fontId="54" fillId="14" borderId="0"/>
    <xf numFmtId="0" fontId="54" fillId="14" borderId="0"/>
    <xf numFmtId="0" fontId="54" fillId="14" borderId="0"/>
    <xf numFmtId="0" fontId="54" fillId="24" borderId="0"/>
    <xf numFmtId="0" fontId="54" fillId="14" borderId="0"/>
    <xf numFmtId="0" fontId="2" fillId="24" borderId="0"/>
    <xf numFmtId="0" fontId="54" fillId="14" borderId="0"/>
    <xf numFmtId="0" fontId="54" fillId="11" borderId="0"/>
    <xf numFmtId="0" fontId="54" fillId="25" borderId="0"/>
    <xf numFmtId="0" fontId="54" fillId="2" borderId="0"/>
    <xf numFmtId="0" fontId="54" fillId="25" borderId="0"/>
    <xf numFmtId="0" fontId="54" fillId="2" borderId="0"/>
    <xf numFmtId="0" fontId="54" fillId="25" borderId="0"/>
    <xf numFmtId="0" fontId="54" fillId="2" borderId="0"/>
    <xf numFmtId="0" fontId="54" fillId="25" borderId="0"/>
    <xf numFmtId="0" fontId="54" fillId="2" borderId="0"/>
    <xf numFmtId="0" fontId="54" fillId="2" borderId="0"/>
    <xf numFmtId="0" fontId="54" fillId="2" borderId="0"/>
    <xf numFmtId="0" fontId="54" fillId="2" borderId="0"/>
    <xf numFmtId="0" fontId="54" fillId="2" borderId="0"/>
    <xf numFmtId="0" fontId="54" fillId="2" borderId="0"/>
    <xf numFmtId="0" fontId="54" fillId="2" borderId="0"/>
    <xf numFmtId="0" fontId="54" fillId="25" borderId="0"/>
    <xf numFmtId="0" fontId="54" fillId="2" borderId="0"/>
    <xf numFmtId="0" fontId="2" fillId="25" borderId="0"/>
    <xf numFmtId="0" fontId="54" fillId="2" borderId="0"/>
    <xf numFmtId="0" fontId="54" fillId="2" borderId="0"/>
    <xf numFmtId="0" fontId="54" fillId="25" borderId="0"/>
    <xf numFmtId="0" fontId="54" fillId="2" borderId="0"/>
    <xf numFmtId="0" fontId="2" fillId="25" borderId="0"/>
    <xf numFmtId="0" fontId="54" fillId="2" borderId="0"/>
    <xf numFmtId="0" fontId="54" fillId="2" borderId="0"/>
    <xf numFmtId="0" fontId="54" fillId="25" borderId="0"/>
    <xf numFmtId="0" fontId="2" fillId="25" borderId="0"/>
    <xf numFmtId="0" fontId="54" fillId="2" borderId="0"/>
    <xf numFmtId="0" fontId="54" fillId="2" borderId="0"/>
    <xf numFmtId="0" fontId="54" fillId="25" borderId="0"/>
    <xf numFmtId="0" fontId="54" fillId="2" borderId="0"/>
    <xf numFmtId="0" fontId="54" fillId="2" borderId="0"/>
    <xf numFmtId="0" fontId="54" fillId="2" borderId="0"/>
    <xf numFmtId="0" fontId="54" fillId="2" borderId="0"/>
    <xf numFmtId="0" fontId="54" fillId="25" borderId="0"/>
    <xf numFmtId="0" fontId="54" fillId="2" borderId="0"/>
    <xf numFmtId="0" fontId="2" fillId="25" borderId="0"/>
    <xf numFmtId="0" fontId="54" fillId="2" borderId="0"/>
    <xf numFmtId="0" fontId="54" fillId="10" borderId="0"/>
    <xf numFmtId="0" fontId="54" fillId="26" borderId="0"/>
    <xf numFmtId="0" fontId="54" fillId="27" borderId="0"/>
    <xf numFmtId="0" fontId="54" fillId="26" borderId="0"/>
    <xf numFmtId="0" fontId="54" fillId="27" borderId="0"/>
    <xf numFmtId="0" fontId="54" fillId="26" borderId="0"/>
    <xf numFmtId="0" fontId="54" fillId="27" borderId="0"/>
    <xf numFmtId="0" fontId="54" fillId="26" borderId="0"/>
    <xf numFmtId="0" fontId="54" fillId="27" borderId="0"/>
    <xf numFmtId="0" fontId="54" fillId="27" borderId="0"/>
    <xf numFmtId="0" fontId="54" fillId="27" borderId="0"/>
    <xf numFmtId="0" fontId="54" fillId="27" borderId="0"/>
    <xf numFmtId="0" fontId="54" fillId="27" borderId="0"/>
    <xf numFmtId="0" fontId="54" fillId="8" borderId="0"/>
    <xf numFmtId="0" fontId="54" fillId="27" borderId="0"/>
    <xf numFmtId="0" fontId="54" fillId="26" borderId="0"/>
    <xf numFmtId="0" fontId="54" fillId="27" borderId="0"/>
    <xf numFmtId="0" fontId="2" fillId="26" borderId="0"/>
    <xf numFmtId="0" fontId="54" fillId="27" borderId="0"/>
    <xf numFmtId="0" fontId="54" fillId="27" borderId="0"/>
    <xf numFmtId="0" fontId="54" fillId="26" borderId="0"/>
    <xf numFmtId="0" fontId="54" fillId="27" borderId="0"/>
    <xf numFmtId="0" fontId="2" fillId="26" borderId="0"/>
    <xf numFmtId="0" fontId="54" fillId="27" borderId="0"/>
    <xf numFmtId="0" fontId="54" fillId="27" borderId="0"/>
    <xf numFmtId="0" fontId="54" fillId="26" borderId="0"/>
    <xf numFmtId="0" fontId="2" fillId="26" borderId="0"/>
    <xf numFmtId="0" fontId="54" fillId="27" borderId="0"/>
    <xf numFmtId="0" fontId="54" fillId="27" borderId="0"/>
    <xf numFmtId="0" fontId="54" fillId="26" borderId="0"/>
    <xf numFmtId="0" fontId="54" fillId="27" borderId="0"/>
    <xf numFmtId="0" fontId="54" fillId="27" borderId="0"/>
    <xf numFmtId="0" fontId="54" fillId="27" borderId="0"/>
    <xf numFmtId="0" fontId="54" fillId="27" borderId="0"/>
    <xf numFmtId="0" fontId="54" fillId="26" borderId="0"/>
    <xf numFmtId="0" fontId="54" fillId="27" borderId="0"/>
    <xf numFmtId="0" fontId="2" fillId="26" borderId="0"/>
    <xf numFmtId="0" fontId="54" fillId="27" borderId="0"/>
    <xf numFmtId="0" fontId="3" fillId="11" borderId="0"/>
    <xf numFmtId="0" fontId="3" fillId="28" borderId="0"/>
    <xf numFmtId="0" fontId="3" fillId="28" borderId="0"/>
    <xf numFmtId="0" fontId="3" fillId="28" borderId="0"/>
    <xf numFmtId="0" fontId="3" fillId="28" borderId="0"/>
    <xf numFmtId="0" fontId="3" fillId="28" borderId="0"/>
    <xf numFmtId="0" fontId="3" fillId="28" borderId="0"/>
    <xf numFmtId="0" fontId="3" fillId="28" borderId="0"/>
    <xf numFmtId="0" fontId="3" fillId="28" borderId="0"/>
    <xf numFmtId="0" fontId="3" fillId="28" borderId="0"/>
    <xf numFmtId="0" fontId="3" fillId="28" borderId="0"/>
    <xf numFmtId="0" fontId="3" fillId="28" borderId="0"/>
    <xf numFmtId="0" fontId="3" fillId="28" borderId="0"/>
    <xf numFmtId="0" fontId="3" fillId="28" borderId="0"/>
    <xf numFmtId="0" fontId="3" fillId="28" borderId="0"/>
    <xf numFmtId="0" fontId="3" fillId="28" borderId="0"/>
    <xf numFmtId="0" fontId="3" fillId="28" borderId="0"/>
    <xf numFmtId="0" fontId="3" fillId="28" borderId="0"/>
    <xf numFmtId="0" fontId="3" fillId="28" borderId="0"/>
    <xf numFmtId="0" fontId="3" fillId="28" borderId="0"/>
    <xf numFmtId="0" fontId="3" fillId="28" borderId="0"/>
    <xf numFmtId="0" fontId="3" fillId="29" borderId="0"/>
    <xf numFmtId="0" fontId="3" fillId="28" borderId="0"/>
    <xf numFmtId="0" fontId="3" fillId="28" borderId="0"/>
    <xf numFmtId="0" fontId="3" fillId="30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6" borderId="0"/>
    <xf numFmtId="0" fontId="3" fillId="31" borderId="0"/>
    <xf numFmtId="0" fontId="3" fillId="6" borderId="0"/>
    <xf numFmtId="0" fontId="3" fillId="6" borderId="0"/>
    <xf numFmtId="0" fontId="3" fillId="32" borderId="0"/>
    <xf numFmtId="0" fontId="3" fillId="22" borderId="0"/>
    <xf numFmtId="0" fontId="3" fillId="22" borderId="0"/>
    <xf numFmtId="0" fontId="3" fillId="22" borderId="0"/>
    <xf numFmtId="0" fontId="3" fillId="22" borderId="0"/>
    <xf numFmtId="0" fontId="3" fillId="22" borderId="0"/>
    <xf numFmtId="0" fontId="3" fillId="22" borderId="0"/>
    <xf numFmtId="0" fontId="3" fillId="22" borderId="0"/>
    <xf numFmtId="0" fontId="3" fillId="22" borderId="0"/>
    <xf numFmtId="0" fontId="3" fillId="22" borderId="0"/>
    <xf numFmtId="0" fontId="3" fillId="22" borderId="0"/>
    <xf numFmtId="0" fontId="3" fillId="32" borderId="0"/>
    <xf numFmtId="0" fontId="3" fillId="22" borderId="0"/>
    <xf numFmtId="0" fontId="3" fillId="22" borderId="0"/>
    <xf numFmtId="0" fontId="3" fillId="22" borderId="0"/>
    <xf numFmtId="0" fontId="3" fillId="22" borderId="0"/>
    <xf numFmtId="0" fontId="3" fillId="22" borderId="0"/>
    <xf numFmtId="0" fontId="3" fillId="22" borderId="0"/>
    <xf numFmtId="0" fontId="3" fillId="22" borderId="0"/>
    <xf numFmtId="0" fontId="3" fillId="22" borderId="0"/>
    <xf numFmtId="0" fontId="3" fillId="22" borderId="0"/>
    <xf numFmtId="0" fontId="3" fillId="22" borderId="0"/>
    <xf numFmtId="0" fontId="3" fillId="32" borderId="0"/>
    <xf numFmtId="0" fontId="3" fillId="22" borderId="0"/>
    <xf numFmtId="0" fontId="3" fillId="22" borderId="0"/>
    <xf numFmtId="0" fontId="3" fillId="7" borderId="0"/>
    <xf numFmtId="0" fontId="3" fillId="33" borderId="0"/>
    <xf numFmtId="0" fontId="3" fillId="33" borderId="0"/>
    <xf numFmtId="0" fontId="3" fillId="33" borderId="0"/>
    <xf numFmtId="0" fontId="3" fillId="33" borderId="0"/>
    <xf numFmtId="0" fontId="3" fillId="33" borderId="0"/>
    <xf numFmtId="0" fontId="3" fillId="33" borderId="0"/>
    <xf numFmtId="0" fontId="3" fillId="33" borderId="0"/>
    <xf numFmtId="0" fontId="3" fillId="33" borderId="0"/>
    <xf numFmtId="0" fontId="3" fillId="33" borderId="0"/>
    <xf numFmtId="0" fontId="3" fillId="33" borderId="0"/>
    <xf numFmtId="0" fontId="3" fillId="34" borderId="0"/>
    <xf numFmtId="0" fontId="3" fillId="33" borderId="0"/>
    <xf numFmtId="0" fontId="3" fillId="33" borderId="0"/>
    <xf numFmtId="0" fontId="3" fillId="33" borderId="0"/>
    <xf numFmtId="0" fontId="3" fillId="33" borderId="0"/>
    <xf numFmtId="0" fontId="3" fillId="33" borderId="0"/>
    <xf numFmtId="0" fontId="3" fillId="33" borderId="0"/>
    <xf numFmtId="0" fontId="3" fillId="33" borderId="0"/>
    <xf numFmtId="0" fontId="3" fillId="33" borderId="0"/>
    <xf numFmtId="0" fontId="3" fillId="33" borderId="0"/>
    <xf numFmtId="0" fontId="3" fillId="33" borderId="0"/>
    <xf numFmtId="0" fontId="3" fillId="34" borderId="0"/>
    <xf numFmtId="0" fontId="3" fillId="33" borderId="0"/>
    <xf numFmtId="0" fontId="3" fillId="33" borderId="0"/>
    <xf numFmtId="0" fontId="3" fillId="11" borderId="0"/>
    <xf numFmtId="0" fontId="3" fillId="35" borderId="0"/>
    <xf numFmtId="0" fontId="3" fillId="35" borderId="0"/>
    <xf numFmtId="0" fontId="3" fillId="35" borderId="0"/>
    <xf numFmtId="0" fontId="3" fillId="35" borderId="0"/>
    <xf numFmtId="0" fontId="3" fillId="35" borderId="0"/>
    <xf numFmtId="0" fontId="3" fillId="35" borderId="0"/>
    <xf numFmtId="0" fontId="3" fillId="35" borderId="0"/>
    <xf numFmtId="0" fontId="3" fillId="35" borderId="0"/>
    <xf numFmtId="0" fontId="3" fillId="35" borderId="0"/>
    <xf numFmtId="0" fontId="3" fillId="35" borderId="0"/>
    <xf numFmtId="0" fontId="3" fillId="35" borderId="0"/>
    <xf numFmtId="0" fontId="3" fillId="35" borderId="0"/>
    <xf numFmtId="0" fontId="3" fillId="35" borderId="0"/>
    <xf numFmtId="0" fontId="3" fillId="35" borderId="0"/>
    <xf numFmtId="0" fontId="3" fillId="35" borderId="0"/>
    <xf numFmtId="0" fontId="3" fillId="35" borderId="0"/>
    <xf numFmtId="0" fontId="3" fillId="35" borderId="0"/>
    <xf numFmtId="0" fontId="3" fillId="35" borderId="0"/>
    <xf numFmtId="0" fontId="3" fillId="35" borderId="0"/>
    <xf numFmtId="0" fontId="3" fillId="35" borderId="0"/>
    <xf numFmtId="0" fontId="3" fillId="2" borderId="0"/>
    <xf numFmtId="0" fontId="3" fillId="35" borderId="0"/>
    <xf numFmtId="0" fontId="3" fillId="35" borderId="0"/>
    <xf numFmtId="0" fontId="3" fillId="6" borderId="0"/>
    <xf numFmtId="0" fontId="3" fillId="36" borderId="0"/>
    <xf numFmtId="0" fontId="3" fillId="36" borderId="0"/>
    <xf numFmtId="0" fontId="3" fillId="36" borderId="0"/>
    <xf numFmtId="0" fontId="3" fillId="36" borderId="0"/>
    <xf numFmtId="0" fontId="3" fillId="36" borderId="0"/>
    <xf numFmtId="0" fontId="3" fillId="36" borderId="0"/>
    <xf numFmtId="0" fontId="3" fillId="36" borderId="0"/>
    <xf numFmtId="0" fontId="3" fillId="36" borderId="0"/>
    <xf numFmtId="0" fontId="3" fillId="36" borderId="0"/>
    <xf numFmtId="0" fontId="3" fillId="36" borderId="0"/>
    <xf numFmtId="0" fontId="3" fillId="37" borderId="0"/>
    <xf numFmtId="0" fontId="3" fillId="36" borderId="0"/>
    <xf numFmtId="0" fontId="3" fillId="36" borderId="0"/>
    <xf numFmtId="0" fontId="3" fillId="36" borderId="0"/>
    <xf numFmtId="0" fontId="3" fillId="36" borderId="0"/>
    <xf numFmtId="0" fontId="3" fillId="36" borderId="0"/>
    <xf numFmtId="0" fontId="3" fillId="36" borderId="0"/>
    <xf numFmtId="0" fontId="3" fillId="36" borderId="0"/>
    <xf numFmtId="0" fontId="3" fillId="36" borderId="0"/>
    <xf numFmtId="0" fontId="3" fillId="36" borderId="0"/>
    <xf numFmtId="0" fontId="3" fillId="36" borderId="0"/>
    <xf numFmtId="0" fontId="3" fillId="37" borderId="0"/>
    <xf numFmtId="0" fontId="3" fillId="36" borderId="0"/>
    <xf numFmtId="0" fontId="3" fillId="36" borderId="0"/>
    <xf numFmtId="0" fontId="4" fillId="11" borderId="0"/>
    <xf numFmtId="0" fontId="4" fillId="11" borderId="0"/>
    <xf numFmtId="0" fontId="4" fillId="11" borderId="0"/>
    <xf numFmtId="0" fontId="4" fillId="11" borderId="0"/>
    <xf numFmtId="0" fontId="4" fillId="11" borderId="0"/>
    <xf numFmtId="0" fontId="4" fillId="11" borderId="0"/>
    <xf numFmtId="0" fontId="4" fillId="11" borderId="0"/>
    <xf numFmtId="0" fontId="4" fillId="11" borderId="0"/>
    <xf numFmtId="0" fontId="4" fillId="11" borderId="0"/>
    <xf numFmtId="0" fontId="4" fillId="11" borderId="0"/>
    <xf numFmtId="0" fontId="4" fillId="11" borderId="0"/>
    <xf numFmtId="0" fontId="4" fillId="11" borderId="0"/>
    <xf numFmtId="0" fontId="4" fillId="11" borderId="0"/>
    <xf numFmtId="0" fontId="4" fillId="11" borderId="0"/>
    <xf numFmtId="0" fontId="4" fillId="11" borderId="0"/>
    <xf numFmtId="0" fontId="4" fillId="11" borderId="0"/>
    <xf numFmtId="0" fontId="4" fillId="11" borderId="0"/>
    <xf numFmtId="0" fontId="4" fillId="11" borderId="0"/>
    <xf numFmtId="0" fontId="4" fillId="11" borderId="0"/>
    <xf numFmtId="0" fontId="4" fillId="11" borderId="0"/>
    <xf numFmtId="0" fontId="4" fillId="11" borderId="0"/>
    <xf numFmtId="0" fontId="5" fillId="38" borderId="0"/>
    <xf numFmtId="0" fontId="4" fillId="11" borderId="0"/>
    <xf numFmtId="0" fontId="4" fillId="11" borderId="0"/>
    <xf numFmtId="0" fontId="6" fillId="0" borderId="0"/>
    <xf numFmtId="0" fontId="7" fillId="0" borderId="0"/>
    <xf numFmtId="165" fontId="54" fillId="0" borderId="0"/>
    <xf numFmtId="166" fontId="54" fillId="0" borderId="0"/>
    <xf numFmtId="0" fontId="8" fillId="4" borderId="1"/>
    <xf numFmtId="0" fontId="9" fillId="12" borderId="1"/>
    <xf numFmtId="0" fontId="9" fillId="12" borderId="1"/>
    <xf numFmtId="0" fontId="9" fillId="12" borderId="1"/>
    <xf numFmtId="0" fontId="9" fillId="12" borderId="1"/>
    <xf numFmtId="0" fontId="9" fillId="12" borderId="1"/>
    <xf numFmtId="0" fontId="9" fillId="12" borderId="1"/>
    <xf numFmtId="0" fontId="9" fillId="12" borderId="1"/>
    <xf numFmtId="0" fontId="9" fillId="12" borderId="1"/>
    <xf numFmtId="0" fontId="9" fillId="12" borderId="1"/>
    <xf numFmtId="0" fontId="9" fillId="12" borderId="1"/>
    <xf numFmtId="0" fontId="9" fillId="12" borderId="1"/>
    <xf numFmtId="0" fontId="9" fillId="12" borderId="1"/>
    <xf numFmtId="0" fontId="9" fillId="12" borderId="1"/>
    <xf numFmtId="0" fontId="9" fillId="12" borderId="1"/>
    <xf numFmtId="0" fontId="9" fillId="12" borderId="1"/>
    <xf numFmtId="0" fontId="9" fillId="12" borderId="1"/>
    <xf numFmtId="0" fontId="9" fillId="12" borderId="1"/>
    <xf numFmtId="0" fontId="9" fillId="12" borderId="1"/>
    <xf numFmtId="0" fontId="9" fillId="12" borderId="1"/>
    <xf numFmtId="0" fontId="9" fillId="12" borderId="1"/>
    <xf numFmtId="0" fontId="10" fillId="39" borderId="2"/>
    <xf numFmtId="0" fontId="9" fillId="12" borderId="1"/>
    <xf numFmtId="0" fontId="9" fillId="12" borderId="1"/>
    <xf numFmtId="0" fontId="11" fillId="40" borderId="3"/>
    <xf numFmtId="0" fontId="11" fillId="40" borderId="3"/>
    <xf numFmtId="0" fontId="11" fillId="40" borderId="3"/>
    <xf numFmtId="0" fontId="11" fillId="40" borderId="3"/>
    <xf numFmtId="0" fontId="11" fillId="40" borderId="3"/>
    <xf numFmtId="0" fontId="11" fillId="40" borderId="3"/>
    <xf numFmtId="0" fontId="11" fillId="40" borderId="3"/>
    <xf numFmtId="0" fontId="11" fillId="40" borderId="3"/>
    <xf numFmtId="0" fontId="11" fillId="40" borderId="3"/>
    <xf numFmtId="0" fontId="11" fillId="40" borderId="3"/>
    <xf numFmtId="0" fontId="11" fillId="40" borderId="3"/>
    <xf numFmtId="0" fontId="11" fillId="40" borderId="3"/>
    <xf numFmtId="0" fontId="11" fillId="40" borderId="3"/>
    <xf numFmtId="0" fontId="11" fillId="40" borderId="3"/>
    <xf numFmtId="0" fontId="11" fillId="40" borderId="3"/>
    <xf numFmtId="0" fontId="11" fillId="40" borderId="3"/>
    <xf numFmtId="0" fontId="11" fillId="40" borderId="3"/>
    <xf numFmtId="0" fontId="11" fillId="40" borderId="3"/>
    <xf numFmtId="0" fontId="11" fillId="40" borderId="3"/>
    <xf numFmtId="0" fontId="11" fillId="40" borderId="3"/>
    <xf numFmtId="0" fontId="11" fillId="40" borderId="3"/>
    <xf numFmtId="0" fontId="11" fillId="41" borderId="3"/>
    <xf numFmtId="0" fontId="11" fillId="40" borderId="3"/>
    <xf numFmtId="0" fontId="11" fillId="40" borderId="3"/>
    <xf numFmtId="0" fontId="12" fillId="0" borderId="4"/>
    <xf numFmtId="0" fontId="13" fillId="0" borderId="5"/>
    <xf numFmtId="0" fontId="13" fillId="0" borderId="5"/>
    <xf numFmtId="0" fontId="13" fillId="0" borderId="5"/>
    <xf numFmtId="0" fontId="13" fillId="0" borderId="5"/>
    <xf numFmtId="0" fontId="13" fillId="0" borderId="5"/>
    <xf numFmtId="0" fontId="13" fillId="0" borderId="5"/>
    <xf numFmtId="0" fontId="13" fillId="0" borderId="5"/>
    <xf numFmtId="0" fontId="13" fillId="0" borderId="5"/>
    <xf numFmtId="0" fontId="13" fillId="0" borderId="5"/>
    <xf numFmtId="0" fontId="13" fillId="0" borderId="5"/>
    <xf numFmtId="0" fontId="13" fillId="0" borderId="5"/>
    <xf numFmtId="0" fontId="13" fillId="0" borderId="5"/>
    <xf numFmtId="0" fontId="13" fillId="0" borderId="5"/>
    <xf numFmtId="0" fontId="13" fillId="0" borderId="5"/>
    <xf numFmtId="0" fontId="13" fillId="0" borderId="5"/>
    <xf numFmtId="0" fontId="13" fillId="0" borderId="5"/>
    <xf numFmtId="0" fontId="13" fillId="0" borderId="5"/>
    <xf numFmtId="0" fontId="13" fillId="0" borderId="5"/>
    <xf numFmtId="0" fontId="13" fillId="0" borderId="5"/>
    <xf numFmtId="0" fontId="13" fillId="0" borderId="5"/>
    <xf numFmtId="0" fontId="14" fillId="0" borderId="6"/>
    <xf numFmtId="0" fontId="13" fillId="0" borderId="5"/>
    <xf numFmtId="0" fontId="13" fillId="0" borderId="5"/>
    <xf numFmtId="0" fontId="54" fillId="0" borderId="0"/>
    <xf numFmtId="0" fontId="15" fillId="0" borderId="0"/>
    <xf numFmtId="4" fontId="16" fillId="0" borderId="0"/>
    <xf numFmtId="0" fontId="17" fillId="21" borderId="1"/>
    <xf numFmtId="0" fontId="17" fillId="8" borderId="1"/>
    <xf numFmtId="0" fontId="17" fillId="8" borderId="1"/>
    <xf numFmtId="0" fontId="17" fillId="8" borderId="1"/>
    <xf numFmtId="0" fontId="17" fillId="8" borderId="1"/>
    <xf numFmtId="0" fontId="17" fillId="8" borderId="1"/>
    <xf numFmtId="0" fontId="17" fillId="8" borderId="1"/>
    <xf numFmtId="0" fontId="17" fillId="8" borderId="1"/>
    <xf numFmtId="0" fontId="17" fillId="8" borderId="1"/>
    <xf numFmtId="0" fontId="17" fillId="8" borderId="1"/>
    <xf numFmtId="0" fontId="17" fillId="8" borderId="1"/>
    <xf numFmtId="0" fontId="17" fillId="8" borderId="1"/>
    <xf numFmtId="0" fontId="17" fillId="8" borderId="1"/>
    <xf numFmtId="0" fontId="17" fillId="8" borderId="1"/>
    <xf numFmtId="0" fontId="17" fillId="8" borderId="1"/>
    <xf numFmtId="0" fontId="17" fillId="8" borderId="1"/>
    <xf numFmtId="0" fontId="17" fillId="8" borderId="1"/>
    <xf numFmtId="0" fontId="17" fillId="8" borderId="1"/>
    <xf numFmtId="0" fontId="17" fillId="8" borderId="1"/>
    <xf numFmtId="0" fontId="17" fillId="8" borderId="1"/>
    <xf numFmtId="0" fontId="17" fillId="8" borderId="1"/>
    <xf numFmtId="0" fontId="18" fillId="8" borderId="2"/>
    <xf numFmtId="0" fontId="17" fillId="8" borderId="1"/>
    <xf numFmtId="0" fontId="17" fillId="8" borderId="1"/>
    <xf numFmtId="167" fontId="1" fillId="0" borderId="0"/>
    <xf numFmtId="168" fontId="19" fillId="0" borderId="0"/>
    <xf numFmtId="2" fontId="54" fillId="0" borderId="0"/>
    <xf numFmtId="0" fontId="20" fillId="0" borderId="0">
      <alignment horizontal="center" textRotation="90"/>
    </xf>
    <xf numFmtId="0" fontId="21" fillId="0" borderId="0"/>
    <xf numFmtId="0" fontId="22" fillId="14" borderId="0"/>
    <xf numFmtId="0" fontId="22" fillId="7" borderId="0"/>
    <xf numFmtId="0" fontId="22" fillId="7" borderId="0"/>
    <xf numFmtId="0" fontId="22" fillId="7" borderId="0"/>
    <xf numFmtId="0" fontId="22" fillId="7" borderId="0"/>
    <xf numFmtId="0" fontId="22" fillId="7" borderId="0"/>
    <xf numFmtId="0" fontId="22" fillId="7" borderId="0"/>
    <xf numFmtId="0" fontId="22" fillId="7" borderId="0"/>
    <xf numFmtId="0" fontId="22" fillId="7" borderId="0"/>
    <xf numFmtId="0" fontId="22" fillId="7" borderId="0"/>
    <xf numFmtId="0" fontId="22" fillId="7" borderId="0"/>
    <xf numFmtId="0" fontId="22" fillId="7" borderId="0"/>
    <xf numFmtId="0" fontId="22" fillId="7" borderId="0"/>
    <xf numFmtId="0" fontId="22" fillId="7" borderId="0"/>
    <xf numFmtId="0" fontId="22" fillId="7" borderId="0"/>
    <xf numFmtId="0" fontId="22" fillId="7" borderId="0"/>
    <xf numFmtId="0" fontId="22" fillId="7" borderId="0"/>
    <xf numFmtId="0" fontId="22" fillId="7" borderId="0"/>
    <xf numFmtId="0" fontId="22" fillId="7" borderId="0"/>
    <xf numFmtId="0" fontId="22" fillId="7" borderId="0"/>
    <xf numFmtId="0" fontId="22" fillId="7" borderId="0"/>
    <xf numFmtId="0" fontId="23" fillId="26" borderId="0"/>
    <xf numFmtId="0" fontId="22" fillId="7" borderId="0"/>
    <xf numFmtId="0" fontId="22" fillId="7" borderId="0"/>
    <xf numFmtId="169" fontId="54" fillId="0" borderId="0"/>
    <xf numFmtId="170" fontId="54" fillId="0" borderId="0"/>
    <xf numFmtId="171" fontId="54" fillId="0" borderId="0"/>
    <xf numFmtId="170" fontId="54" fillId="0" borderId="0"/>
    <xf numFmtId="169" fontId="54" fillId="0" borderId="0"/>
    <xf numFmtId="171" fontId="54" fillId="0" borderId="0"/>
    <xf numFmtId="170" fontId="54" fillId="0" borderId="0"/>
    <xf numFmtId="169" fontId="54" fillId="0" borderId="0"/>
    <xf numFmtId="171" fontId="54" fillId="0" borderId="0"/>
    <xf numFmtId="169" fontId="54" fillId="0" borderId="0"/>
    <xf numFmtId="169" fontId="54" fillId="0" borderId="0"/>
    <xf numFmtId="169" fontId="54" fillId="0" borderId="0"/>
    <xf numFmtId="169" fontId="54" fillId="0" borderId="0"/>
    <xf numFmtId="169" fontId="54" fillId="0" borderId="0"/>
    <xf numFmtId="169" fontId="54" fillId="0" borderId="0"/>
    <xf numFmtId="169" fontId="54" fillId="0" borderId="0"/>
    <xf numFmtId="169" fontId="54" fillId="0" borderId="0"/>
    <xf numFmtId="169" fontId="54" fillId="0" borderId="0"/>
    <xf numFmtId="169" fontId="54" fillId="0" borderId="0"/>
    <xf numFmtId="172" fontId="54" fillId="0" borderId="0"/>
    <xf numFmtId="172" fontId="54" fillId="0" borderId="0"/>
    <xf numFmtId="171" fontId="54" fillId="0" borderId="0"/>
    <xf numFmtId="171" fontId="54" fillId="0" borderId="0"/>
    <xf numFmtId="172" fontId="54" fillId="0" borderId="0"/>
    <xf numFmtId="169" fontId="54" fillId="0" borderId="0"/>
    <xf numFmtId="169" fontId="54" fillId="0" borderId="0"/>
    <xf numFmtId="171" fontId="54" fillId="0" borderId="0"/>
    <xf numFmtId="169" fontId="54" fillId="0" borderId="0"/>
    <xf numFmtId="171" fontId="54" fillId="0" borderId="0"/>
    <xf numFmtId="171" fontId="54" fillId="0" borderId="0"/>
    <xf numFmtId="171" fontId="54" fillId="0" borderId="0"/>
    <xf numFmtId="171" fontId="54" fillId="0" borderId="0"/>
    <xf numFmtId="171" fontId="54" fillId="0" borderId="0"/>
    <xf numFmtId="171" fontId="54" fillId="0" borderId="0"/>
    <xf numFmtId="171" fontId="54" fillId="0" borderId="0"/>
    <xf numFmtId="169" fontId="54" fillId="0" borderId="0"/>
    <xf numFmtId="171" fontId="54" fillId="0" borderId="0"/>
    <xf numFmtId="173" fontId="54" fillId="0" borderId="0"/>
    <xf numFmtId="0" fontId="24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5" fillId="21" borderId="0"/>
    <xf numFmtId="0" fontId="26" fillId="42" borderId="0"/>
    <xf numFmtId="0" fontId="25" fillId="21" borderId="0"/>
    <xf numFmtId="0" fontId="25" fillId="21" borderId="0"/>
    <xf numFmtId="0" fontId="54" fillId="0" borderId="0"/>
    <xf numFmtId="0" fontId="54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54" fillId="0" borderId="0"/>
    <xf numFmtId="0" fontId="54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54" fillId="0" borderId="0"/>
    <xf numFmtId="0" fontId="54" fillId="0" borderId="0"/>
    <xf numFmtId="0" fontId="54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54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54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54" fillId="0" borderId="0"/>
    <xf numFmtId="0" fontId="54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54" fillId="0" borderId="0"/>
    <xf numFmtId="0" fontId="54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54" fillId="0" borderId="0"/>
    <xf numFmtId="0" fontId="27" fillId="0" borderId="0"/>
    <xf numFmtId="0" fontId="2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7" fillId="0" borderId="0"/>
    <xf numFmtId="0" fontId="54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54" fillId="0" borderId="0"/>
    <xf numFmtId="0" fontId="27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54" fillId="0" borderId="0"/>
    <xf numFmtId="0" fontId="27" fillId="0" borderId="0"/>
    <xf numFmtId="0" fontId="27" fillId="0" borderId="0"/>
    <xf numFmtId="0" fontId="54" fillId="0" borderId="0"/>
    <xf numFmtId="0" fontId="54" fillId="0" borderId="0"/>
    <xf numFmtId="0" fontId="54" fillId="0" borderId="0"/>
    <xf numFmtId="0" fontId="2" fillId="0" borderId="0">
      <alignment wrapText="1"/>
    </xf>
    <xf numFmtId="0" fontId="54" fillId="0" borderId="0"/>
    <xf numFmtId="0" fontId="28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54" fillId="0" borderId="0"/>
    <xf numFmtId="0" fontId="28" fillId="0" borderId="0"/>
    <xf numFmtId="0" fontId="28" fillId="0" borderId="0"/>
    <xf numFmtId="0" fontId="28" fillId="0" borderId="0"/>
    <xf numFmtId="0" fontId="5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2" fillId="0" borderId="0"/>
    <xf numFmtId="0" fontId="2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27" fillId="0" borderId="0"/>
    <xf numFmtId="0" fontId="54" fillId="0" borderId="0"/>
    <xf numFmtId="0" fontId="27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29" fillId="0" borderId="0"/>
    <xf numFmtId="0" fontId="54" fillId="0" borderId="0"/>
    <xf numFmtId="0" fontId="27" fillId="0" borderId="0"/>
    <xf numFmtId="0" fontId="54" fillId="0" borderId="0"/>
    <xf numFmtId="0" fontId="27" fillId="0" borderId="0"/>
    <xf numFmtId="0" fontId="54" fillId="0" borderId="0"/>
    <xf numFmtId="0" fontId="54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54" fillId="0" borderId="0"/>
    <xf numFmtId="0" fontId="30" fillId="0" borderId="0"/>
    <xf numFmtId="0" fontId="54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54" fillId="0" borderId="0"/>
    <xf numFmtId="0" fontId="27" fillId="0" borderId="0"/>
    <xf numFmtId="0" fontId="30" fillId="0" borderId="0"/>
    <xf numFmtId="0" fontId="1" fillId="0" borderId="0"/>
    <xf numFmtId="0" fontId="30" fillId="0" borderId="0"/>
    <xf numFmtId="0" fontId="54" fillId="0" borderId="0"/>
    <xf numFmtId="0" fontId="1" fillId="0" borderId="0"/>
    <xf numFmtId="4" fontId="31" fillId="0" borderId="0">
      <alignment vertical="center" wrapText="1"/>
      <protection locked="0"/>
    </xf>
    <xf numFmtId="4" fontId="31" fillId="0" borderId="0">
      <alignment vertical="center" wrapText="1"/>
      <protection locked="0"/>
    </xf>
    <xf numFmtId="0" fontId="54" fillId="0" borderId="0"/>
    <xf numFmtId="4" fontId="31" fillId="0" borderId="0">
      <alignment vertical="center" wrapText="1"/>
      <protection locked="0"/>
    </xf>
    <xf numFmtId="0" fontId="27" fillId="0" borderId="0"/>
    <xf numFmtId="0" fontId="1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4" fontId="31" fillId="0" borderId="0">
      <alignment vertical="center" wrapText="1"/>
      <protection locked="0"/>
    </xf>
    <xf numFmtId="4" fontId="31" fillId="0" borderId="0">
      <alignment vertical="center" wrapText="1"/>
      <protection locked="0"/>
    </xf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54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4" fontId="31" fillId="0" borderId="0">
      <alignment vertical="center" wrapText="1"/>
      <protection locked="0"/>
    </xf>
    <xf numFmtId="4" fontId="31" fillId="0" borderId="0">
      <alignment vertical="center" wrapText="1"/>
      <protection locked="0"/>
    </xf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54" fillId="0" borderId="0"/>
    <xf numFmtId="0" fontId="32" fillId="0" borderId="0"/>
    <xf numFmtId="0" fontId="54" fillId="0" borderId="0"/>
    <xf numFmtId="0" fontId="54" fillId="0" borderId="0"/>
    <xf numFmtId="0" fontId="29" fillId="0" borderId="0"/>
    <xf numFmtId="0" fontId="54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4" fontId="31" fillId="0" borderId="0">
      <alignment vertical="center" wrapText="1"/>
      <protection locked="0"/>
    </xf>
    <xf numFmtId="4" fontId="31" fillId="0" borderId="0">
      <alignment vertical="center" wrapText="1"/>
      <protection locked="0"/>
    </xf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" fillId="0" borderId="0"/>
    <xf numFmtId="0" fontId="54" fillId="0" borderId="0"/>
    <xf numFmtId="4" fontId="31" fillId="0" borderId="0">
      <alignment vertical="center" wrapText="1"/>
      <protection locked="0"/>
    </xf>
    <xf numFmtId="4" fontId="31" fillId="0" borderId="0">
      <alignment vertical="center" wrapText="1"/>
      <protection locked="0"/>
    </xf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54" fillId="0" borderId="0"/>
    <xf numFmtId="0" fontId="54" fillId="0" borderId="0"/>
    <xf numFmtId="0" fontId="54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54" fillId="0" borderId="0"/>
    <xf numFmtId="0" fontId="54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19" fillId="10" borderId="7"/>
    <xf numFmtId="0" fontId="54" fillId="10" borderId="8"/>
    <xf numFmtId="0" fontId="54" fillId="10" borderId="7"/>
    <xf numFmtId="0" fontId="54" fillId="10" borderId="8"/>
    <xf numFmtId="0" fontId="54" fillId="10" borderId="7"/>
    <xf numFmtId="0" fontId="54" fillId="10" borderId="8"/>
    <xf numFmtId="0" fontId="54" fillId="10" borderId="7"/>
    <xf numFmtId="0" fontId="54" fillId="10" borderId="8"/>
    <xf numFmtId="0" fontId="54" fillId="10" borderId="7"/>
    <xf numFmtId="0" fontId="54" fillId="10" borderId="8"/>
    <xf numFmtId="0" fontId="54" fillId="10" borderId="7"/>
    <xf numFmtId="0" fontId="54" fillId="10" borderId="8"/>
    <xf numFmtId="0" fontId="54" fillId="10" borderId="7"/>
    <xf numFmtId="0" fontId="54" fillId="10" borderId="8"/>
    <xf numFmtId="0" fontId="54" fillId="10" borderId="7"/>
    <xf numFmtId="0" fontId="54" fillId="10" borderId="8"/>
    <xf numFmtId="0" fontId="54" fillId="10" borderId="7"/>
    <xf numFmtId="0" fontId="54" fillId="10" borderId="8"/>
    <xf numFmtId="0" fontId="54" fillId="10" borderId="8"/>
    <xf numFmtId="0" fontId="27" fillId="10" borderId="7"/>
    <xf numFmtId="0" fontId="54" fillId="10" borderId="7"/>
    <xf numFmtId="0" fontId="54" fillId="10" borderId="7"/>
    <xf numFmtId="0" fontId="54" fillId="10" borderId="7"/>
    <xf numFmtId="0" fontId="54" fillId="10" borderId="7"/>
    <xf numFmtId="0" fontId="54" fillId="10" borderId="7"/>
    <xf numFmtId="0" fontId="54" fillId="10" borderId="7"/>
    <xf numFmtId="0" fontId="54" fillId="10" borderId="7"/>
    <xf numFmtId="0" fontId="54" fillId="10" borderId="7"/>
    <xf numFmtId="0" fontId="54" fillId="10" borderId="7"/>
    <xf numFmtId="0" fontId="54" fillId="10" borderId="8"/>
    <xf numFmtId="0" fontId="54" fillId="10" borderId="7"/>
    <xf numFmtId="0" fontId="54" fillId="10" borderId="8"/>
    <xf numFmtId="0" fontId="54" fillId="10" borderId="8"/>
    <xf numFmtId="0" fontId="54" fillId="10" borderId="7"/>
    <xf numFmtId="0" fontId="54" fillId="10" borderId="8"/>
    <xf numFmtId="0" fontId="54" fillId="10" borderId="8"/>
    <xf numFmtId="0" fontId="54" fillId="10" borderId="8"/>
    <xf numFmtId="0" fontId="54" fillId="10" borderId="8"/>
    <xf numFmtId="0" fontId="54" fillId="10" borderId="8"/>
    <xf numFmtId="0" fontId="54" fillId="10" borderId="8"/>
    <xf numFmtId="0" fontId="54" fillId="10" borderId="8"/>
    <xf numFmtId="0" fontId="54" fillId="10" borderId="7"/>
    <xf numFmtId="0" fontId="54" fillId="10" borderId="7"/>
    <xf numFmtId="0" fontId="54" fillId="10" borderId="7"/>
    <xf numFmtId="0" fontId="54" fillId="10" borderId="7"/>
    <xf numFmtId="0" fontId="54" fillId="10" borderId="7"/>
    <xf numFmtId="0" fontId="54" fillId="10" borderId="7"/>
    <xf numFmtId="0" fontId="54" fillId="10" borderId="7"/>
    <xf numFmtId="0" fontId="54" fillId="10" borderId="8"/>
    <xf numFmtId="0" fontId="54" fillId="10" borderId="8"/>
    <xf numFmtId="0" fontId="54" fillId="10" borderId="8"/>
    <xf numFmtId="0" fontId="54" fillId="10" borderId="8"/>
    <xf numFmtId="0" fontId="54" fillId="10" borderId="8"/>
    <xf numFmtId="0" fontId="54" fillId="10" borderId="8"/>
    <xf numFmtId="0" fontId="54" fillId="10" borderId="8"/>
    <xf numFmtId="0" fontId="54" fillId="10" borderId="8"/>
    <xf numFmtId="0" fontId="27" fillId="10" borderId="7"/>
    <xf numFmtId="0" fontId="54" fillId="10" borderId="7"/>
    <xf numFmtId="0" fontId="54" fillId="10" borderId="8"/>
    <xf numFmtId="0" fontId="54" fillId="10" borderId="8"/>
    <xf numFmtId="0" fontId="54" fillId="10" borderId="7"/>
    <xf numFmtId="0" fontId="54" fillId="10" borderId="8"/>
    <xf numFmtId="0" fontId="54" fillId="10" borderId="8"/>
    <xf numFmtId="0" fontId="54" fillId="10" borderId="8"/>
    <xf numFmtId="0" fontId="54" fillId="10" borderId="8"/>
    <xf numFmtId="0" fontId="54" fillId="10" borderId="8"/>
    <xf numFmtId="0" fontId="54" fillId="10" borderId="8"/>
    <xf numFmtId="0" fontId="54" fillId="10" borderId="8"/>
    <xf numFmtId="0" fontId="54" fillId="10" borderId="8"/>
    <xf numFmtId="0" fontId="27" fillId="10" borderId="7"/>
    <xf numFmtId="0" fontId="54" fillId="10" borderId="7"/>
    <xf numFmtId="0" fontId="54" fillId="10" borderId="8"/>
    <xf numFmtId="0" fontId="54" fillId="10" borderId="8"/>
    <xf numFmtId="0" fontId="54" fillId="10" borderId="7"/>
    <xf numFmtId="0" fontId="54" fillId="10" borderId="8"/>
    <xf numFmtId="0" fontId="54" fillId="10" borderId="8"/>
    <xf numFmtId="0" fontId="54" fillId="10" borderId="8"/>
    <xf numFmtId="0" fontId="54" fillId="10" borderId="8"/>
    <xf numFmtId="0" fontId="54" fillId="10" borderId="8"/>
    <xf numFmtId="0" fontId="54" fillId="10" borderId="8"/>
    <xf numFmtId="0" fontId="54" fillId="10" borderId="8"/>
    <xf numFmtId="0" fontId="54" fillId="10" borderId="8"/>
    <xf numFmtId="0" fontId="27" fillId="10" borderId="7"/>
    <xf numFmtId="0" fontId="54" fillId="10" borderId="7"/>
    <xf numFmtId="0" fontId="27" fillId="10" borderId="7"/>
    <xf numFmtId="0" fontId="54" fillId="10" borderId="7"/>
    <xf numFmtId="0" fontId="27" fillId="10" borderId="7"/>
    <xf numFmtId="0" fontId="54" fillId="10" borderId="7"/>
    <xf numFmtId="0" fontId="54" fillId="10" borderId="8"/>
    <xf numFmtId="0" fontId="54" fillId="10" borderId="7"/>
    <xf numFmtId="0" fontId="54" fillId="10" borderId="8"/>
    <xf numFmtId="0" fontId="54" fillId="10" borderId="7"/>
    <xf numFmtId="0" fontId="19" fillId="43" borderId="0"/>
    <xf numFmtId="0" fontId="19" fillId="43" borderId="0"/>
    <xf numFmtId="9" fontId="54" fillId="0" borderId="0"/>
    <xf numFmtId="0" fontId="19" fillId="0" borderId="0"/>
    <xf numFmtId="0" fontId="19" fillId="0" borderId="0"/>
    <xf numFmtId="9" fontId="54" fillId="0" borderId="0"/>
    <xf numFmtId="9" fontId="54" fillId="0" borderId="0"/>
    <xf numFmtId="9" fontId="54" fillId="0" borderId="0"/>
    <xf numFmtId="9" fontId="19" fillId="0" borderId="0"/>
    <xf numFmtId="9" fontId="54" fillId="0" borderId="0"/>
    <xf numFmtId="9" fontId="54" fillId="0" borderId="0"/>
    <xf numFmtId="9" fontId="54" fillId="0" borderId="0"/>
    <xf numFmtId="9" fontId="54" fillId="0" borderId="0"/>
    <xf numFmtId="9" fontId="54" fillId="0" borderId="0"/>
    <xf numFmtId="9" fontId="54" fillId="0" borderId="0"/>
    <xf numFmtId="9" fontId="54" fillId="0" borderId="0"/>
    <xf numFmtId="9" fontId="54" fillId="0" borderId="0"/>
    <xf numFmtId="9" fontId="54" fillId="0" borderId="0"/>
    <xf numFmtId="9" fontId="54" fillId="0" borderId="0"/>
    <xf numFmtId="9" fontId="54" fillId="0" borderId="0"/>
    <xf numFmtId="9" fontId="54" fillId="0" borderId="0"/>
    <xf numFmtId="9" fontId="54" fillId="0" borderId="0"/>
    <xf numFmtId="9" fontId="54" fillId="0" borderId="0"/>
    <xf numFmtId="9" fontId="54" fillId="0" borderId="0"/>
    <xf numFmtId="9" fontId="54" fillId="0" borderId="0"/>
    <xf numFmtId="9" fontId="54" fillId="0" borderId="0"/>
    <xf numFmtId="9" fontId="54" fillId="0" borderId="0"/>
    <xf numFmtId="9" fontId="54" fillId="0" borderId="0"/>
    <xf numFmtId="9" fontId="54" fillId="0" borderId="0"/>
    <xf numFmtId="9" fontId="54" fillId="0" borderId="0"/>
    <xf numFmtId="9" fontId="54" fillId="0" borderId="0"/>
    <xf numFmtId="9" fontId="54" fillId="0" borderId="0"/>
    <xf numFmtId="9" fontId="54" fillId="0" borderId="0"/>
    <xf numFmtId="9" fontId="54" fillId="0" borderId="0"/>
    <xf numFmtId="9" fontId="54" fillId="0" borderId="0"/>
    <xf numFmtId="9" fontId="54" fillId="0" borderId="0"/>
    <xf numFmtId="9" fontId="54" fillId="0" borderId="0"/>
    <xf numFmtId="9" fontId="54" fillId="0" borderId="0"/>
    <xf numFmtId="9" fontId="54" fillId="0" borderId="0"/>
    <xf numFmtId="9" fontId="54" fillId="0" borderId="0"/>
    <xf numFmtId="9" fontId="54" fillId="0" borderId="0"/>
    <xf numFmtId="9" fontId="54" fillId="0" borderId="0"/>
    <xf numFmtId="9" fontId="54" fillId="0" borderId="0"/>
    <xf numFmtId="9" fontId="54" fillId="0" borderId="0"/>
    <xf numFmtId="9" fontId="54" fillId="0" borderId="0"/>
    <xf numFmtId="9" fontId="54" fillId="0" borderId="0"/>
    <xf numFmtId="9" fontId="54" fillId="0" borderId="0"/>
    <xf numFmtId="9" fontId="54" fillId="0" borderId="0"/>
    <xf numFmtId="9" fontId="54" fillId="0" borderId="0"/>
    <xf numFmtId="9" fontId="54" fillId="0" borderId="0"/>
    <xf numFmtId="0" fontId="33" fillId="0" borderId="0"/>
    <xf numFmtId="174" fontId="33" fillId="0" borderId="0"/>
    <xf numFmtId="0" fontId="34" fillId="4" borderId="9"/>
    <xf numFmtId="0" fontId="34" fillId="12" borderId="9"/>
    <xf numFmtId="0" fontId="34" fillId="12" borderId="9"/>
    <xf numFmtId="0" fontId="34" fillId="12" borderId="9"/>
    <xf numFmtId="0" fontId="34" fillId="12" borderId="9"/>
    <xf numFmtId="0" fontId="34" fillId="12" borderId="9"/>
    <xf numFmtId="0" fontId="34" fillId="12" borderId="9"/>
    <xf numFmtId="0" fontId="34" fillId="12" borderId="9"/>
    <xf numFmtId="0" fontId="34" fillId="12" borderId="9"/>
    <xf numFmtId="0" fontId="34" fillId="12" borderId="9"/>
    <xf numFmtId="0" fontId="34" fillId="12" borderId="9"/>
    <xf numFmtId="0" fontId="34" fillId="12" borderId="9"/>
    <xf numFmtId="0" fontId="34" fillId="12" borderId="9"/>
    <xf numFmtId="0" fontId="34" fillId="12" borderId="9"/>
    <xf numFmtId="0" fontId="34" fillId="12" borderId="9"/>
    <xf numFmtId="0" fontId="34" fillId="12" borderId="9"/>
    <xf numFmtId="0" fontId="34" fillId="12" borderId="9"/>
    <xf numFmtId="0" fontId="34" fillId="12" borderId="9"/>
    <xf numFmtId="0" fontId="34" fillId="12" borderId="9"/>
    <xf numFmtId="0" fontId="34" fillId="12" borderId="9"/>
    <xf numFmtId="0" fontId="34" fillId="12" borderId="9"/>
    <xf numFmtId="0" fontId="35" fillId="39" borderId="9"/>
    <xf numFmtId="0" fontId="34" fillId="12" borderId="9"/>
    <xf numFmtId="0" fontId="34" fillId="12" borderId="9"/>
    <xf numFmtId="165" fontId="54" fillId="0" borderId="0"/>
    <xf numFmtId="165" fontId="54" fillId="0" borderId="0"/>
    <xf numFmtId="166" fontId="54" fillId="0" borderId="0"/>
    <xf numFmtId="165" fontId="54" fillId="0" borderId="0"/>
    <xf numFmtId="166" fontId="54" fillId="0" borderId="0"/>
    <xf numFmtId="165" fontId="54" fillId="0" borderId="0"/>
    <xf numFmtId="166" fontId="54" fillId="0" borderId="0"/>
    <xf numFmtId="165" fontId="54" fillId="0" borderId="0"/>
    <xf numFmtId="166" fontId="54" fillId="0" borderId="0"/>
    <xf numFmtId="165" fontId="54" fillId="0" borderId="0"/>
    <xf numFmtId="166" fontId="54" fillId="0" borderId="0"/>
    <xf numFmtId="166" fontId="54" fillId="0" borderId="0"/>
    <xf numFmtId="165" fontId="54" fillId="0" borderId="0"/>
    <xf numFmtId="166" fontId="54" fillId="0" borderId="0"/>
    <xf numFmtId="165" fontId="54" fillId="0" borderId="0"/>
    <xf numFmtId="166" fontId="54" fillId="0" borderId="0"/>
    <xf numFmtId="165" fontId="54" fillId="0" borderId="0"/>
    <xf numFmtId="166" fontId="54" fillId="0" borderId="0"/>
    <xf numFmtId="165" fontId="54" fillId="0" borderId="0"/>
    <xf numFmtId="166" fontId="54" fillId="0" borderId="0"/>
    <xf numFmtId="165" fontId="54" fillId="0" borderId="0"/>
    <xf numFmtId="166" fontId="54" fillId="0" borderId="0"/>
    <xf numFmtId="165" fontId="54" fillId="0" borderId="0"/>
    <xf numFmtId="166" fontId="54" fillId="0" borderId="0"/>
    <xf numFmtId="165" fontId="54" fillId="0" borderId="0"/>
    <xf numFmtId="166" fontId="54" fillId="0" borderId="0"/>
    <xf numFmtId="165" fontId="54" fillId="0" borderId="0"/>
    <xf numFmtId="166" fontId="54" fillId="0" borderId="0"/>
    <xf numFmtId="165" fontId="54" fillId="0" borderId="0"/>
    <xf numFmtId="166" fontId="54" fillId="0" borderId="0"/>
    <xf numFmtId="165" fontId="54" fillId="0" borderId="0"/>
    <xf numFmtId="166" fontId="54" fillId="0" borderId="0"/>
    <xf numFmtId="165" fontId="54" fillId="0" borderId="0"/>
    <xf numFmtId="166" fontId="54" fillId="0" borderId="0"/>
    <xf numFmtId="165" fontId="54" fillId="0" borderId="0"/>
    <xf numFmtId="166" fontId="54" fillId="0" borderId="0"/>
    <xf numFmtId="165" fontId="54" fillId="0" borderId="0"/>
    <xf numFmtId="166" fontId="54" fillId="0" borderId="0"/>
    <xf numFmtId="165" fontId="54" fillId="0" borderId="0"/>
    <xf numFmtId="166" fontId="54" fillId="0" borderId="0"/>
    <xf numFmtId="165" fontId="54" fillId="0" borderId="0"/>
    <xf numFmtId="166" fontId="54" fillId="0" borderId="0"/>
    <xf numFmtId="165" fontId="54" fillId="0" borderId="0"/>
    <xf numFmtId="166" fontId="54" fillId="0" borderId="0"/>
    <xf numFmtId="165" fontId="54" fillId="0" borderId="0"/>
    <xf numFmtId="166" fontId="54" fillId="0" borderId="0"/>
    <xf numFmtId="165" fontId="54" fillId="0" borderId="0"/>
    <xf numFmtId="166" fontId="54" fillId="0" borderId="0"/>
    <xf numFmtId="165" fontId="54" fillId="0" borderId="0"/>
    <xf numFmtId="165" fontId="54" fillId="0" borderId="0"/>
    <xf numFmtId="166" fontId="54" fillId="0" borderId="0"/>
    <xf numFmtId="166" fontId="54" fillId="0" borderId="0"/>
    <xf numFmtId="165" fontId="54" fillId="0" borderId="0"/>
    <xf numFmtId="166" fontId="54" fillId="0" borderId="0"/>
    <xf numFmtId="165" fontId="54" fillId="0" borderId="0"/>
    <xf numFmtId="166" fontId="54" fillId="0" borderId="0"/>
    <xf numFmtId="165" fontId="54" fillId="0" borderId="0"/>
    <xf numFmtId="166" fontId="54" fillId="0" borderId="0"/>
    <xf numFmtId="165" fontId="54" fillId="0" borderId="0"/>
    <xf numFmtId="166" fontId="54" fillId="0" borderId="0"/>
    <xf numFmtId="165" fontId="54" fillId="0" borderId="0"/>
    <xf numFmtId="166" fontId="54" fillId="0" borderId="0"/>
    <xf numFmtId="165" fontId="54" fillId="0" borderId="0"/>
    <xf numFmtId="166" fontId="54" fillId="0" borderId="0"/>
    <xf numFmtId="165" fontId="54" fillId="0" borderId="0"/>
    <xf numFmtId="166" fontId="54" fillId="0" borderId="0"/>
    <xf numFmtId="165" fontId="54" fillId="0" borderId="0"/>
    <xf numFmtId="166" fontId="54" fillId="0" borderId="0"/>
    <xf numFmtId="165" fontId="54" fillId="0" borderId="0"/>
    <xf numFmtId="166" fontId="54" fillId="0" borderId="0"/>
    <xf numFmtId="165" fontId="54" fillId="0" borderId="0"/>
    <xf numFmtId="166" fontId="54" fillId="0" borderId="0"/>
    <xf numFmtId="165" fontId="54" fillId="0" borderId="0"/>
    <xf numFmtId="165" fontId="54" fillId="0" borderId="0"/>
    <xf numFmtId="166" fontId="54" fillId="0" borderId="0"/>
    <xf numFmtId="166" fontId="54" fillId="0" borderId="0"/>
    <xf numFmtId="165" fontId="54" fillId="0" borderId="0"/>
    <xf numFmtId="166" fontId="54" fillId="0" borderId="0"/>
    <xf numFmtId="165" fontId="54" fillId="0" borderId="0"/>
    <xf numFmtId="166" fontId="54" fillId="0" borderId="0"/>
    <xf numFmtId="165" fontId="54" fillId="0" borderId="0"/>
    <xf numFmtId="166" fontId="54" fillId="0" borderId="0"/>
    <xf numFmtId="165" fontId="54" fillId="0" borderId="0"/>
    <xf numFmtId="166" fontId="54" fillId="0" borderId="0"/>
    <xf numFmtId="165" fontId="54" fillId="0" borderId="0"/>
    <xf numFmtId="166" fontId="54" fillId="0" borderId="0"/>
    <xf numFmtId="165" fontId="54" fillId="0" borderId="0"/>
    <xf numFmtId="166" fontId="54" fillId="0" borderId="0"/>
    <xf numFmtId="165" fontId="54" fillId="0" borderId="0"/>
    <xf numFmtId="166" fontId="54" fillId="0" borderId="0"/>
    <xf numFmtId="165" fontId="54" fillId="0" borderId="0"/>
    <xf numFmtId="166" fontId="54" fillId="0" borderId="0"/>
    <xf numFmtId="165" fontId="54" fillId="0" borderId="0"/>
    <xf numFmtId="166" fontId="54" fillId="0" borderId="0"/>
    <xf numFmtId="165" fontId="54" fillId="0" borderId="0"/>
    <xf numFmtId="166" fontId="54" fillId="0" borderId="0"/>
    <xf numFmtId="165" fontId="54" fillId="0" borderId="0"/>
    <xf numFmtId="165" fontId="54" fillId="0" borderId="0"/>
    <xf numFmtId="166" fontId="54" fillId="0" borderId="0"/>
    <xf numFmtId="166" fontId="54" fillId="0" borderId="0"/>
    <xf numFmtId="165" fontId="54" fillId="0" borderId="0"/>
    <xf numFmtId="166" fontId="54" fillId="0" borderId="0"/>
    <xf numFmtId="165" fontId="54" fillId="0" borderId="0"/>
    <xf numFmtId="166" fontId="54" fillId="0" borderId="0"/>
    <xf numFmtId="165" fontId="54" fillId="0" borderId="0"/>
    <xf numFmtId="166" fontId="54" fillId="0" borderId="0"/>
    <xf numFmtId="165" fontId="54" fillId="0" borderId="0"/>
    <xf numFmtId="166" fontId="54" fillId="0" borderId="0"/>
    <xf numFmtId="165" fontId="54" fillId="0" borderId="0"/>
    <xf numFmtId="166" fontId="54" fillId="0" borderId="0"/>
    <xf numFmtId="165" fontId="54" fillId="0" borderId="0"/>
    <xf numFmtId="166" fontId="54" fillId="0" borderId="0"/>
    <xf numFmtId="165" fontId="54" fillId="0" borderId="0"/>
    <xf numFmtId="166" fontId="54" fillId="0" borderId="0"/>
    <xf numFmtId="165" fontId="54" fillId="0" borderId="0"/>
    <xf numFmtId="166" fontId="54" fillId="0" borderId="0"/>
    <xf numFmtId="165" fontId="54" fillId="0" borderId="0"/>
    <xf numFmtId="166" fontId="54" fillId="0" borderId="0"/>
    <xf numFmtId="165" fontId="54" fillId="0" borderId="0"/>
    <xf numFmtId="166" fontId="54" fillId="0" borderId="0"/>
    <xf numFmtId="165" fontId="54" fillId="0" borderId="0"/>
    <xf numFmtId="165" fontId="54" fillId="0" borderId="0"/>
    <xf numFmtId="166" fontId="54" fillId="0" borderId="0"/>
    <xf numFmtId="166" fontId="54" fillId="0" borderId="0"/>
    <xf numFmtId="165" fontId="54" fillId="0" borderId="0"/>
    <xf numFmtId="166" fontId="54" fillId="0" borderId="0"/>
    <xf numFmtId="165" fontId="54" fillId="0" borderId="0"/>
    <xf numFmtId="166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</cellStyleXfs>
  <cellXfs count="196">
    <xf numFmtId="0" fontId="0" fillId="0" borderId="0" xfId="0"/>
    <xf numFmtId="0" fontId="36" fillId="0" borderId="0" xfId="1539" applyFont="1" applyAlignment="1">
      <alignment horizontal="center" vertical="center"/>
    </xf>
    <xf numFmtId="0" fontId="36" fillId="0" borderId="0" xfId="1539" applyFont="1" applyAlignment="1">
      <alignment horizontal="left" vertical="center" wrapText="1"/>
    </xf>
    <xf numFmtId="2" fontId="36" fillId="0" borderId="0" xfId="1539" applyNumberFormat="1" applyFont="1" applyAlignment="1">
      <alignment horizontal="center" vertical="center"/>
    </xf>
    <xf numFmtId="171" fontId="36" fillId="0" borderId="0" xfId="1" applyFont="1" applyBorder="1" applyAlignment="1" applyProtection="1">
      <alignment horizontal="center" vertical="center"/>
    </xf>
    <xf numFmtId="0" fontId="37" fillId="0" borderId="0" xfId="1539" applyFont="1" applyAlignment="1">
      <alignment horizontal="left" vertical="center" wrapText="1"/>
    </xf>
    <xf numFmtId="0" fontId="37" fillId="0" borderId="10" xfId="1539" applyFont="1" applyBorder="1" applyAlignment="1">
      <alignment horizontal="center" vertical="center"/>
    </xf>
    <xf numFmtId="0" fontId="37" fillId="0" borderId="11" xfId="1539" applyFont="1" applyBorder="1" applyAlignment="1">
      <alignment horizontal="center" vertical="center" wrapText="1"/>
    </xf>
    <xf numFmtId="0" fontId="37" fillId="0" borderId="11" xfId="1539" applyFont="1" applyBorder="1" applyAlignment="1">
      <alignment horizontal="center" vertical="center"/>
    </xf>
    <xf numFmtId="2" fontId="37" fillId="0" borderId="11" xfId="1539" applyNumberFormat="1" applyFont="1" applyBorder="1" applyAlignment="1">
      <alignment horizontal="center" vertical="center"/>
    </xf>
    <xf numFmtId="171" fontId="37" fillId="0" borderId="12" xfId="1" applyFont="1" applyBorder="1" applyAlignment="1" applyProtection="1">
      <alignment horizontal="center" vertical="center"/>
    </xf>
    <xf numFmtId="0" fontId="37" fillId="0" borderId="0" xfId="1539" applyFont="1" applyAlignment="1">
      <alignment horizontal="center" vertical="center"/>
    </xf>
    <xf numFmtId="0" fontId="36" fillId="0" borderId="13" xfId="1539" applyFont="1" applyBorder="1" applyAlignment="1">
      <alignment horizontal="center" vertical="center"/>
    </xf>
    <xf numFmtId="0" fontId="36" fillId="0" borderId="14" xfId="1539" applyFont="1" applyBorder="1" applyAlignment="1">
      <alignment horizontal="left" vertical="center" wrapText="1"/>
    </xf>
    <xf numFmtId="0" fontId="36" fillId="0" borderId="14" xfId="1539" applyFont="1" applyBorder="1" applyAlignment="1">
      <alignment horizontal="center" vertical="center"/>
    </xf>
    <xf numFmtId="2" fontId="36" fillId="0" borderId="14" xfId="1539" applyNumberFormat="1" applyFont="1" applyBorder="1" applyAlignment="1">
      <alignment horizontal="center" vertical="center"/>
    </xf>
    <xf numFmtId="171" fontId="36" fillId="0" borderId="15" xfId="1" applyFont="1" applyBorder="1" applyAlignment="1" applyProtection="1">
      <alignment horizontal="center" vertical="center"/>
    </xf>
    <xf numFmtId="171" fontId="37" fillId="0" borderId="17" xfId="1" applyFont="1" applyBorder="1" applyAlignment="1" applyProtection="1">
      <alignment horizontal="center" vertical="center"/>
    </xf>
    <xf numFmtId="0" fontId="37" fillId="0" borderId="18" xfId="1539" applyFont="1" applyBorder="1" applyAlignment="1">
      <alignment horizontal="center" vertical="center"/>
    </xf>
    <xf numFmtId="0" fontId="36" fillId="0" borderId="19" xfId="1539" applyFont="1" applyBorder="1" applyAlignment="1">
      <alignment horizontal="left" vertical="center" wrapText="1"/>
    </xf>
    <xf numFmtId="0" fontId="36" fillId="0" borderId="19" xfId="1539" applyFont="1" applyBorder="1" applyAlignment="1">
      <alignment horizontal="center" vertical="center"/>
    </xf>
    <xf numFmtId="2" fontId="36" fillId="0" borderId="19" xfId="1539" applyNumberFormat="1" applyFont="1" applyBorder="1" applyAlignment="1">
      <alignment horizontal="center" vertical="center"/>
    </xf>
    <xf numFmtId="171" fontId="36" fillId="0" borderId="20" xfId="1" applyFont="1" applyBorder="1" applyAlignment="1" applyProtection="1">
      <alignment horizontal="center" vertical="center"/>
    </xf>
    <xf numFmtId="0" fontId="37" fillId="0" borderId="13" xfId="1539" applyFont="1" applyBorder="1" applyAlignment="1">
      <alignment horizontal="center" vertical="center"/>
    </xf>
    <xf numFmtId="0" fontId="36" fillId="0" borderId="14" xfId="1539" applyFont="1" applyBorder="1" applyAlignment="1">
      <alignment horizontal="center" vertical="center" wrapText="1"/>
    </xf>
    <xf numFmtId="49" fontId="37" fillId="0" borderId="0" xfId="1539" applyNumberFormat="1" applyFont="1" applyAlignment="1">
      <alignment horizontal="left" vertical="center" wrapText="1"/>
    </xf>
    <xf numFmtId="0" fontId="37" fillId="0" borderId="14" xfId="1539" applyFont="1" applyBorder="1" applyAlignment="1">
      <alignment horizontal="left" vertical="center" wrapText="1"/>
    </xf>
    <xf numFmtId="0" fontId="37" fillId="0" borderId="14" xfId="1539" applyFont="1" applyBorder="1" applyAlignment="1">
      <alignment horizontal="center" vertical="center"/>
    </xf>
    <xf numFmtId="2" fontId="37" fillId="0" borderId="14" xfId="1539" applyNumberFormat="1" applyFont="1" applyBorder="1" applyAlignment="1">
      <alignment horizontal="center" vertical="center"/>
    </xf>
    <xf numFmtId="171" fontId="37" fillId="0" borderId="15" xfId="1" applyFont="1" applyBorder="1" applyAlignment="1" applyProtection="1">
      <alignment horizontal="center" vertical="center"/>
    </xf>
    <xf numFmtId="0" fontId="36" fillId="44" borderId="13" xfId="1539" applyFont="1" applyFill="1" applyBorder="1" applyAlignment="1">
      <alignment horizontal="center" vertical="center"/>
    </xf>
    <xf numFmtId="0" fontId="36" fillId="44" borderId="14" xfId="1539" applyFont="1" applyFill="1" applyBorder="1" applyAlignment="1">
      <alignment horizontal="left" vertical="center" wrapText="1"/>
    </xf>
    <xf numFmtId="0" fontId="36" fillId="44" borderId="14" xfId="1539" applyFont="1" applyFill="1" applyBorder="1" applyAlignment="1">
      <alignment horizontal="center" vertical="center"/>
    </xf>
    <xf numFmtId="2" fontId="36" fillId="44" borderId="14" xfId="1539" applyNumberFormat="1" applyFont="1" applyFill="1" applyBorder="1" applyAlignment="1">
      <alignment horizontal="center" vertical="center"/>
    </xf>
    <xf numFmtId="171" fontId="36" fillId="44" borderId="15" xfId="1" applyFont="1" applyFill="1" applyBorder="1" applyAlignment="1" applyProtection="1">
      <alignment horizontal="center" vertical="center"/>
    </xf>
    <xf numFmtId="171" fontId="37" fillId="0" borderId="0" xfId="1539" applyNumberFormat="1" applyFont="1" applyAlignment="1">
      <alignment horizontal="left" vertical="center" wrapText="1"/>
    </xf>
    <xf numFmtId="0" fontId="36" fillId="0" borderId="18" xfId="1539" applyFont="1" applyBorder="1" applyAlignment="1">
      <alignment horizontal="center" vertical="center"/>
    </xf>
    <xf numFmtId="0" fontId="37" fillId="0" borderId="19" xfId="1539" applyFont="1" applyBorder="1" applyAlignment="1">
      <alignment horizontal="left" vertical="center" wrapText="1"/>
    </xf>
    <xf numFmtId="49" fontId="37" fillId="0" borderId="0" xfId="1539" applyNumberFormat="1" applyFont="1" applyAlignment="1">
      <alignment horizontal="left" vertical="center"/>
    </xf>
    <xf numFmtId="171" fontId="37" fillId="0" borderId="22" xfId="1" applyFont="1" applyBorder="1" applyAlignment="1" applyProtection="1">
      <alignment horizontal="center" vertical="center"/>
    </xf>
    <xf numFmtId="171" fontId="37" fillId="0" borderId="24" xfId="1" applyFont="1" applyBorder="1" applyAlignment="1" applyProtection="1">
      <alignment horizontal="center" vertical="center"/>
    </xf>
    <xf numFmtId="171" fontId="37" fillId="0" borderId="26" xfId="1" applyFont="1" applyBorder="1" applyAlignment="1" applyProtection="1">
      <alignment horizontal="center" vertical="center"/>
    </xf>
    <xf numFmtId="0" fontId="36" fillId="0" borderId="18" xfId="1539" applyFont="1" applyBorder="1" applyAlignment="1">
      <alignment horizontal="left" vertical="center" wrapText="1"/>
    </xf>
    <xf numFmtId="0" fontId="36" fillId="0" borderId="20" xfId="1539" applyFont="1" applyBorder="1" applyAlignment="1">
      <alignment horizontal="center" vertical="center"/>
    </xf>
    <xf numFmtId="0" fontId="36" fillId="0" borderId="16" xfId="1539" applyFont="1" applyBorder="1" applyAlignment="1">
      <alignment horizontal="left" vertical="center" wrapText="1"/>
    </xf>
    <xf numFmtId="0" fontId="36" fillId="0" borderId="17" xfId="1539" applyFont="1" applyBorder="1" applyAlignment="1">
      <alignment horizontal="center" vertical="center"/>
    </xf>
    <xf numFmtId="0" fontId="0" fillId="0" borderId="0" xfId="1539" applyFont="1" applyAlignment="1">
      <alignment horizontal="center" vertical="center"/>
    </xf>
    <xf numFmtId="0" fontId="0" fillId="0" borderId="0" xfId="1539" applyFont="1" applyAlignment="1">
      <alignment horizontal="left" vertical="center" wrapText="1"/>
    </xf>
    <xf numFmtId="4" fontId="0" fillId="0" borderId="0" xfId="1539" applyNumberFormat="1" applyFont="1" applyAlignment="1">
      <alignment horizontal="center" vertical="center"/>
    </xf>
    <xf numFmtId="175" fontId="0" fillId="0" borderId="0" xfId="1539" applyNumberFormat="1" applyFont="1" applyAlignment="1">
      <alignment horizontal="center" vertical="center"/>
    </xf>
    <xf numFmtId="2" fontId="0" fillId="0" borderId="0" xfId="1539" applyNumberFormat="1" applyFont="1" applyAlignment="1">
      <alignment horizontal="center" vertical="center"/>
    </xf>
    <xf numFmtId="4" fontId="0" fillId="0" borderId="0" xfId="1" applyNumberFormat="1" applyFont="1" applyBorder="1" applyAlignment="1" applyProtection="1">
      <alignment horizontal="center" vertical="center"/>
    </xf>
    <xf numFmtId="4" fontId="3" fillId="0" borderId="0" xfId="1" applyNumberFormat="1" applyFont="1" applyBorder="1" applyAlignment="1" applyProtection="1">
      <alignment horizontal="center" vertical="center"/>
    </xf>
    <xf numFmtId="0" fontId="3" fillId="0" borderId="0" xfId="1539" applyFont="1" applyAlignment="1">
      <alignment horizontal="center" vertical="center"/>
    </xf>
    <xf numFmtId="49" fontId="3" fillId="0" borderId="0" xfId="1539" applyNumberFormat="1" applyFont="1" applyAlignment="1">
      <alignment horizontal="left" vertical="center"/>
    </xf>
    <xf numFmtId="0" fontId="38" fillId="4" borderId="0" xfId="1539" applyFont="1" applyFill="1" applyBorder="1" applyAlignment="1">
      <alignment horizontal="center" vertical="center"/>
    </xf>
    <xf numFmtId="0" fontId="39" fillId="0" borderId="0" xfId="929" applyFont="1" applyAlignment="1">
      <alignment horizontal="center"/>
    </xf>
    <xf numFmtId="0" fontId="40" fillId="0" borderId="0" xfId="1539" applyFont="1" applyAlignment="1">
      <alignment horizontal="center" vertical="center"/>
    </xf>
    <xf numFmtId="0" fontId="39" fillId="0" borderId="0" xfId="929" applyFont="1" applyAlignment="1"/>
    <xf numFmtId="0" fontId="42" fillId="4" borderId="0" xfId="1539" applyFont="1" applyFill="1" applyAlignment="1">
      <alignment horizontal="center"/>
    </xf>
    <xf numFmtId="0" fontId="42" fillId="4" borderId="0" xfId="1539" applyFont="1" applyFill="1" applyAlignment="1">
      <alignment horizontal="center" wrapText="1"/>
    </xf>
    <xf numFmtId="4" fontId="42" fillId="4" borderId="0" xfId="1539" applyNumberFormat="1" applyFont="1" applyFill="1" applyAlignment="1">
      <alignment horizontal="center"/>
    </xf>
    <xf numFmtId="175" fontId="38" fillId="4" borderId="0" xfId="1539" applyNumberFormat="1" applyFont="1" applyFill="1" applyBorder="1" applyAlignment="1">
      <alignment horizontal="center" vertical="center"/>
    </xf>
    <xf numFmtId="2" fontId="38" fillId="4" borderId="0" xfId="1539" applyNumberFormat="1" applyFont="1" applyFill="1" applyBorder="1" applyAlignment="1">
      <alignment horizontal="center" vertical="center"/>
    </xf>
    <xf numFmtId="4" fontId="38" fillId="4" borderId="0" xfId="1" applyNumberFormat="1" applyFont="1" applyFill="1" applyBorder="1" applyAlignment="1" applyProtection="1">
      <alignment horizontal="center" vertical="center"/>
    </xf>
    <xf numFmtId="4" fontId="40" fillId="0" borderId="0" xfId="1" applyNumberFormat="1" applyFont="1" applyBorder="1" applyAlignment="1" applyProtection="1">
      <alignment horizontal="center" vertical="center"/>
    </xf>
    <xf numFmtId="0" fontId="41" fillId="4" borderId="0" xfId="1539" applyFont="1" applyFill="1" applyAlignment="1">
      <alignment horizontal="center" vertical="center" wrapText="1"/>
    </xf>
    <xf numFmtId="0" fontId="38" fillId="4" borderId="0" xfId="1539" applyFont="1" applyFill="1" applyAlignment="1">
      <alignment horizontal="left" vertical="center"/>
    </xf>
    <xf numFmtId="0" fontId="38" fillId="4" borderId="0" xfId="1539" applyFont="1" applyFill="1" applyAlignment="1">
      <alignment vertical="center"/>
    </xf>
    <xf numFmtId="0" fontId="38" fillId="4" borderId="0" xfId="1539" applyFont="1" applyFill="1" applyAlignment="1">
      <alignment horizontal="left" vertical="center" wrapText="1"/>
    </xf>
    <xf numFmtId="4" fontId="38" fillId="0" borderId="0" xfId="1539" applyNumberFormat="1" applyFont="1" applyAlignment="1">
      <alignment horizontal="center" vertical="center"/>
    </xf>
    <xf numFmtId="0" fontId="42" fillId="0" borderId="0" xfId="1539" applyFont="1" applyBorder="1" applyAlignment="1">
      <alignment vertical="center"/>
    </xf>
    <xf numFmtId="2" fontId="38" fillId="0" borderId="0" xfId="1539" applyNumberFormat="1" applyFont="1" applyAlignment="1">
      <alignment horizontal="center" vertical="center"/>
    </xf>
    <xf numFmtId="4" fontId="38" fillId="0" borderId="0" xfId="1" applyNumberFormat="1" applyFont="1" applyBorder="1" applyAlignment="1" applyProtection="1">
      <alignment horizontal="center" vertical="center"/>
    </xf>
    <xf numFmtId="0" fontId="43" fillId="0" borderId="0" xfId="1539" applyFont="1" applyBorder="1" applyAlignment="1">
      <alignment horizontal="center" vertical="center"/>
    </xf>
    <xf numFmtId="0" fontId="41" fillId="4" borderId="0" xfId="1539" applyFont="1" applyFill="1" applyAlignment="1">
      <alignment horizontal="left" vertical="center"/>
    </xf>
    <xf numFmtId="0" fontId="38" fillId="4" borderId="0" xfId="1539" applyFont="1" applyFill="1" applyBorder="1" applyAlignment="1">
      <alignment vertical="center" wrapText="1"/>
    </xf>
    <xf numFmtId="175" fontId="38" fillId="4" borderId="0" xfId="1539" applyNumberFormat="1" applyFont="1" applyFill="1" applyBorder="1" applyAlignment="1">
      <alignment vertical="center"/>
    </xf>
    <xf numFmtId="2" fontId="38" fillId="0" borderId="0" xfId="1539" applyNumberFormat="1" applyFont="1" applyBorder="1" applyAlignment="1">
      <alignment vertical="center"/>
    </xf>
    <xf numFmtId="49" fontId="38" fillId="0" borderId="0" xfId="1" applyNumberFormat="1" applyFont="1" applyBorder="1" applyAlignment="1" applyProtection="1">
      <alignment horizontal="center" vertical="center" wrapText="1"/>
    </xf>
    <xf numFmtId="4" fontId="38" fillId="4" borderId="0" xfId="1539" applyNumberFormat="1" applyFont="1" applyFill="1" applyAlignment="1">
      <alignment horizontal="center" vertical="center"/>
    </xf>
    <xf numFmtId="0" fontId="38" fillId="4" borderId="0" xfId="1539" applyFont="1" applyFill="1" applyBorder="1" applyAlignment="1">
      <alignment horizontal="left" vertical="center"/>
    </xf>
    <xf numFmtId="0" fontId="38" fillId="4" borderId="0" xfId="1539" applyFont="1" applyFill="1" applyBorder="1" applyAlignment="1">
      <alignment horizontal="right" vertical="center" wrapText="1"/>
    </xf>
    <xf numFmtId="10" fontId="38" fillId="4" borderId="0" xfId="2" applyNumberFormat="1" applyFont="1" applyFill="1" applyBorder="1" applyAlignment="1" applyProtection="1">
      <alignment horizontal="left" vertical="center"/>
    </xf>
    <xf numFmtId="4" fontId="38" fillId="4" borderId="0" xfId="1539" applyNumberFormat="1" applyFont="1" applyFill="1" applyBorder="1" applyAlignment="1">
      <alignment horizontal="left" vertical="center"/>
    </xf>
    <xf numFmtId="0" fontId="41" fillId="41" borderId="14" xfId="1539" applyFont="1" applyFill="1" applyBorder="1" applyAlignment="1">
      <alignment horizontal="center" vertical="center"/>
    </xf>
    <xf numFmtId="2" fontId="41" fillId="41" borderId="28" xfId="1539" applyNumberFormat="1" applyFont="1" applyFill="1" applyBorder="1" applyAlignment="1">
      <alignment horizontal="center" vertical="center" wrapText="1"/>
    </xf>
    <xf numFmtId="0" fontId="38" fillId="41" borderId="28" xfId="1" applyNumberFormat="1" applyFont="1" applyFill="1" applyBorder="1" applyAlignment="1" applyProtection="1">
      <alignment horizontal="center" vertical="center" wrapText="1"/>
    </xf>
    <xf numFmtId="0" fontId="41" fillId="45" borderId="14" xfId="1539" applyFont="1" applyFill="1" applyBorder="1" applyAlignment="1">
      <alignment horizontal="center" vertical="center" wrapText="1"/>
    </xf>
    <xf numFmtId="0" fontId="41" fillId="41" borderId="14" xfId="1539" applyFont="1" applyFill="1" applyBorder="1" applyAlignment="1">
      <alignment horizontal="center" vertical="center" wrapText="1"/>
    </xf>
    <xf numFmtId="4" fontId="41" fillId="41" borderId="14" xfId="1539" applyNumberFormat="1" applyFont="1" applyFill="1" applyBorder="1" applyAlignment="1">
      <alignment horizontal="center" vertical="center" wrapText="1"/>
    </xf>
    <xf numFmtId="175" fontId="41" fillId="41" borderId="14" xfId="1539" applyNumberFormat="1" applyFont="1" applyFill="1" applyBorder="1" applyAlignment="1">
      <alignment horizontal="center" vertical="center" wrapText="1"/>
    </xf>
    <xf numFmtId="4" fontId="39" fillId="0" borderId="0" xfId="1539" applyNumberFormat="1" applyFont="1" applyBorder="1" applyAlignment="1">
      <alignment horizontal="center" vertical="center" wrapText="1"/>
    </xf>
    <xf numFmtId="0" fontId="39" fillId="0" borderId="0" xfId="1539" applyFont="1" applyAlignment="1">
      <alignment horizontal="center" vertical="center" wrapText="1"/>
    </xf>
    <xf numFmtId="49" fontId="11" fillId="0" borderId="0" xfId="1539" applyNumberFormat="1" applyFont="1" applyAlignment="1">
      <alignment horizontal="left" vertical="center" wrapText="1"/>
    </xf>
    <xf numFmtId="0" fontId="11" fillId="0" borderId="0" xfId="1539" applyFont="1" applyAlignment="1">
      <alignment horizontal="center" vertical="center" wrapText="1"/>
    </xf>
    <xf numFmtId="0" fontId="37" fillId="4" borderId="0" xfId="1539" applyFont="1" applyFill="1" applyAlignment="1">
      <alignment horizontal="center" vertical="center" wrapText="1"/>
    </xf>
    <xf numFmtId="0" fontId="41" fillId="46" borderId="14" xfId="1539" applyFont="1" applyFill="1" applyBorder="1" applyAlignment="1">
      <alignment horizontal="center" vertical="center"/>
    </xf>
    <xf numFmtId="0" fontId="41" fillId="46" borderId="14" xfId="1539" applyFont="1" applyFill="1" applyBorder="1" applyAlignment="1">
      <alignment horizontal="center" vertical="center" wrapText="1"/>
    </xf>
    <xf numFmtId="0" fontId="41" fillId="46" borderId="14" xfId="1539" applyFont="1" applyFill="1" applyBorder="1" applyAlignment="1">
      <alignment horizontal="left" vertical="center" wrapText="1"/>
    </xf>
    <xf numFmtId="0" fontId="41" fillId="46" borderId="14" xfId="1539" applyFont="1" applyFill="1" applyBorder="1" applyAlignment="1">
      <alignment vertical="center" wrapText="1"/>
    </xf>
    <xf numFmtId="175" fontId="41" fillId="46" borderId="14" xfId="1539" applyNumberFormat="1" applyFont="1" applyFill="1" applyBorder="1" applyAlignment="1">
      <alignment vertical="center" wrapText="1"/>
    </xf>
    <xf numFmtId="175" fontId="41" fillId="46" borderId="14" xfId="1539" applyNumberFormat="1" applyFont="1" applyFill="1" applyBorder="1" applyAlignment="1">
      <alignment horizontal="center" vertical="center" wrapText="1"/>
    </xf>
    <xf numFmtId="10" fontId="40" fillId="0" borderId="0" xfId="1539" applyNumberFormat="1" applyFont="1" applyBorder="1" applyAlignment="1">
      <alignment horizontal="center" vertical="center" wrapText="1"/>
    </xf>
    <xf numFmtId="4" fontId="39" fillId="0" borderId="0" xfId="1539" applyNumberFormat="1" applyFont="1" applyAlignment="1">
      <alignment horizontal="center" vertical="center"/>
    </xf>
    <xf numFmtId="49" fontId="11" fillId="0" borderId="0" xfId="1539" applyNumberFormat="1" applyFont="1" applyAlignment="1">
      <alignment horizontal="left" vertical="center"/>
    </xf>
    <xf numFmtId="0" fontId="11" fillId="0" borderId="0" xfId="1539" applyFont="1" applyAlignment="1">
      <alignment horizontal="center" vertical="center"/>
    </xf>
    <xf numFmtId="0" fontId="45" fillId="46" borderId="0" xfId="1539" applyFont="1" applyFill="1" applyAlignment="1">
      <alignment horizontal="center" vertical="center"/>
    </xf>
    <xf numFmtId="0" fontId="38" fillId="4" borderId="14" xfId="1539" applyFont="1" applyFill="1" applyBorder="1" applyAlignment="1">
      <alignment horizontal="center" vertical="center"/>
    </xf>
    <xf numFmtId="0" fontId="38" fillId="0" borderId="14" xfId="1539" applyFont="1" applyBorder="1" applyAlignment="1">
      <alignment horizontal="center"/>
    </xf>
    <xf numFmtId="0" fontId="38" fillId="0" borderId="14" xfId="1539" applyFont="1" applyBorder="1"/>
    <xf numFmtId="0" fontId="38" fillId="4" borderId="14" xfId="1539" applyFont="1" applyFill="1" applyBorder="1" applyAlignment="1">
      <alignment horizontal="center" vertical="center" wrapText="1"/>
    </xf>
    <xf numFmtId="4" fontId="38" fillId="0" borderId="14" xfId="1539" applyNumberFormat="1" applyFont="1" applyBorder="1" applyAlignment="1">
      <alignment horizontal="center" vertical="center" wrapText="1"/>
    </xf>
    <xf numFmtId="174" fontId="38" fillId="0" borderId="14" xfId="1539" applyNumberFormat="1" applyFont="1" applyBorder="1" applyAlignment="1">
      <alignment horizontal="center"/>
    </xf>
    <xf numFmtId="175" fontId="38" fillId="4" borderId="14" xfId="1539" applyNumberFormat="1" applyFont="1" applyFill="1" applyBorder="1" applyAlignment="1">
      <alignment horizontal="center" vertical="center" wrapText="1"/>
    </xf>
    <xf numFmtId="4" fontId="38" fillId="4" borderId="14" xfId="1539" applyNumberFormat="1" applyFont="1" applyFill="1" applyBorder="1" applyAlignment="1">
      <alignment vertical="center" wrapText="1"/>
    </xf>
    <xf numFmtId="4" fontId="38" fillId="4" borderId="14" xfId="1539" applyNumberFormat="1" applyFont="1" applyFill="1" applyBorder="1" applyAlignment="1">
      <alignment horizontal="center" vertical="center" wrapText="1"/>
    </xf>
    <xf numFmtId="4" fontId="40" fillId="0" borderId="0" xfId="1539" applyNumberFormat="1" applyFont="1" applyBorder="1" applyAlignment="1">
      <alignment horizontal="center" vertical="center" wrapText="1"/>
    </xf>
    <xf numFmtId="0" fontId="38" fillId="0" borderId="14" xfId="1539" applyFont="1" applyBorder="1" applyAlignment="1">
      <alignment horizontal="center" vertical="center"/>
    </xf>
    <xf numFmtId="0" fontId="38" fillId="0" borderId="14" xfId="1539" applyFont="1" applyBorder="1" applyAlignment="1">
      <alignment vertical="center"/>
    </xf>
    <xf numFmtId="175" fontId="38" fillId="0" borderId="14" xfId="1539" applyNumberFormat="1" applyFont="1" applyBorder="1" applyAlignment="1">
      <alignment horizontal="center" vertical="center" wrapText="1"/>
    </xf>
    <xf numFmtId="0" fontId="38" fillId="0" borderId="14" xfId="1539" applyFont="1" applyBorder="1" applyAlignment="1">
      <alignment horizontal="center" wrapText="1"/>
    </xf>
    <xf numFmtId="4" fontId="38" fillId="0" borderId="14" xfId="1539" applyNumberFormat="1" applyFont="1" applyBorder="1" applyAlignment="1">
      <alignment horizontal="center" wrapText="1"/>
    </xf>
    <xf numFmtId="175" fontId="38" fillId="0" borderId="14" xfId="1539" applyNumberFormat="1" applyFont="1" applyBorder="1" applyAlignment="1">
      <alignment horizontal="center" wrapText="1"/>
    </xf>
    <xf numFmtId="0" fontId="38" fillId="0" borderId="14" xfId="1539" applyFont="1" applyBorder="1" applyAlignment="1">
      <alignment horizontal="left" wrapText="1"/>
    </xf>
    <xf numFmtId="4" fontId="40" fillId="0" borderId="0" xfId="1" applyNumberFormat="1" applyFont="1" applyBorder="1" applyAlignment="1" applyProtection="1">
      <alignment horizontal="center"/>
    </xf>
    <xf numFmtId="0" fontId="40" fillId="0" borderId="0" xfId="1539" applyFont="1" applyAlignment="1">
      <alignment horizontal="center"/>
    </xf>
    <xf numFmtId="49" fontId="46" fillId="0" borderId="0" xfId="1539" applyNumberFormat="1" applyFont="1" applyAlignment="1">
      <alignment horizontal="center"/>
    </xf>
    <xf numFmtId="0" fontId="46" fillId="0" borderId="0" xfId="1539" applyFont="1" applyAlignment="1">
      <alignment horizontal="center"/>
    </xf>
    <xf numFmtId="0" fontId="30" fillId="0" borderId="0" xfId="1539" applyFont="1" applyAlignment="1">
      <alignment horizontal="center"/>
    </xf>
    <xf numFmtId="0" fontId="38" fillId="0" borderId="14" xfId="1539" applyFont="1" applyBorder="1" applyAlignment="1">
      <alignment horizontal="center" vertical="center" wrapText="1"/>
    </xf>
    <xf numFmtId="0" fontId="38" fillId="0" borderId="14" xfId="1539" applyFont="1" applyBorder="1" applyAlignment="1">
      <alignment horizontal="left" vertical="center" wrapText="1"/>
    </xf>
    <xf numFmtId="49" fontId="46" fillId="0" borderId="0" xfId="1539" applyNumberFormat="1" applyFont="1" applyAlignment="1">
      <alignment horizontal="center" vertical="center"/>
    </xf>
    <xf numFmtId="0" fontId="46" fillId="0" borderId="0" xfId="1539" applyFont="1" applyAlignment="1">
      <alignment horizontal="center" vertical="center"/>
    </xf>
    <xf numFmtId="0" fontId="30" fillId="0" borderId="0" xfId="1539" applyFont="1" applyAlignment="1">
      <alignment horizontal="center" vertical="center"/>
    </xf>
    <xf numFmtId="2" fontId="38" fillId="0" borderId="14" xfId="1539" applyNumberFormat="1" applyFont="1" applyBorder="1" applyAlignment="1">
      <alignment horizontal="center" vertical="center" wrapText="1"/>
    </xf>
    <xf numFmtId="49" fontId="3" fillId="0" borderId="0" xfId="1539" applyNumberFormat="1" applyFont="1" applyAlignment="1">
      <alignment horizontal="center" vertical="center"/>
    </xf>
    <xf numFmtId="0" fontId="47" fillId="0" borderId="14" xfId="1539" applyFont="1" applyBorder="1" applyAlignment="1">
      <alignment vertical="center" wrapText="1"/>
    </xf>
    <xf numFmtId="4" fontId="38" fillId="0" borderId="14" xfId="1539" applyNumberFormat="1" applyFont="1" applyBorder="1" applyAlignment="1">
      <alignment horizontal="left" vertical="center" wrapText="1"/>
    </xf>
    <xf numFmtId="4" fontId="38" fillId="0" borderId="14" xfId="1" applyNumberFormat="1" applyFont="1" applyBorder="1" applyAlignment="1" applyProtection="1">
      <alignment horizontal="center" vertical="center"/>
    </xf>
    <xf numFmtId="0" fontId="47" fillId="0" borderId="14" xfId="1539" applyFont="1" applyBorder="1" applyAlignment="1">
      <alignment wrapText="1"/>
    </xf>
    <xf numFmtId="0" fontId="38" fillId="0" borderId="14" xfId="1539" applyFont="1" applyBorder="1" applyAlignment="1">
      <alignment wrapText="1"/>
    </xf>
    <xf numFmtId="4" fontId="47" fillId="0" borderId="14" xfId="1539" applyNumberFormat="1" applyFont="1" applyBorder="1" applyAlignment="1">
      <alignment horizontal="center" vertical="center" wrapText="1"/>
    </xf>
    <xf numFmtId="4" fontId="47" fillId="0" borderId="14" xfId="1539" applyNumberFormat="1" applyFont="1" applyBorder="1" applyAlignment="1">
      <alignment horizontal="left" vertical="center" wrapText="1"/>
    </xf>
    <xf numFmtId="174" fontId="38" fillId="0" borderId="14" xfId="1539" applyNumberFormat="1" applyFont="1" applyBorder="1" applyAlignment="1">
      <alignment horizontal="center" vertical="center"/>
    </xf>
    <xf numFmtId="0" fontId="38" fillId="0" borderId="14" xfId="1539" applyFont="1" applyBorder="1" applyAlignment="1">
      <alignment horizontal="left" vertical="center"/>
    </xf>
    <xf numFmtId="4" fontId="38" fillId="0" borderId="14" xfId="1539" applyNumberFormat="1" applyFont="1" applyBorder="1" applyAlignment="1">
      <alignment horizontal="center" vertical="center"/>
    </xf>
    <xf numFmtId="0" fontId="40" fillId="0" borderId="0" xfId="1539" applyFont="1" applyBorder="1" applyAlignment="1">
      <alignment vertical="center"/>
    </xf>
    <xf numFmtId="0" fontId="48" fillId="0" borderId="0" xfId="1539" applyFont="1" applyBorder="1" applyAlignment="1">
      <alignment vertical="center"/>
    </xf>
    <xf numFmtId="0" fontId="48" fillId="0" borderId="29" xfId="1539" applyFont="1" applyBorder="1" applyAlignment="1">
      <alignment vertical="center"/>
    </xf>
    <xf numFmtId="0" fontId="49" fillId="4" borderId="29" xfId="1539" applyFont="1" applyFill="1" applyBorder="1" applyAlignment="1">
      <alignment vertical="center"/>
    </xf>
    <xf numFmtId="4" fontId="41" fillId="4" borderId="0" xfId="1539" applyNumberFormat="1" applyFont="1" applyFill="1" applyBorder="1" applyAlignment="1">
      <alignment horizontal="center" vertical="center" wrapText="1"/>
    </xf>
    <xf numFmtId="175" fontId="41" fillId="4" borderId="0" xfId="1539" applyNumberFormat="1" applyFont="1" applyFill="1" applyBorder="1" applyAlignment="1">
      <alignment horizontal="center" vertical="center" wrapText="1"/>
    </xf>
    <xf numFmtId="2" fontId="50" fillId="41" borderId="14" xfId="1539" applyNumberFormat="1" applyFont="1" applyFill="1" applyBorder="1" applyAlignment="1">
      <alignment horizontal="center" vertical="center"/>
    </xf>
    <xf numFmtId="175" fontId="50" fillId="41" borderId="14" xfId="1" applyNumberFormat="1" applyFont="1" applyFill="1" applyBorder="1" applyAlignment="1" applyProtection="1">
      <alignment horizontal="center" vertical="center"/>
    </xf>
    <xf numFmtId="0" fontId="47" fillId="4" borderId="0" xfId="1539" applyFont="1" applyFill="1" applyBorder="1" applyAlignment="1">
      <alignment horizontal="center" vertical="center" wrapText="1"/>
    </xf>
    <xf numFmtId="0" fontId="38" fillId="4" borderId="0" xfId="1539" applyFont="1" applyFill="1" applyBorder="1" applyAlignment="1">
      <alignment horizontal="left" vertical="center" wrapText="1"/>
    </xf>
    <xf numFmtId="175" fontId="38" fillId="4" borderId="0" xfId="1539" applyNumberFormat="1" applyFont="1" applyFill="1" applyBorder="1" applyAlignment="1">
      <alignment horizontal="left" vertical="center" wrapText="1"/>
    </xf>
    <xf numFmtId="175" fontId="38" fillId="4" borderId="0" xfId="1539" applyNumberFormat="1" applyFont="1" applyFill="1" applyBorder="1" applyAlignment="1">
      <alignment horizontal="center" vertical="center" wrapText="1"/>
    </xf>
    <xf numFmtId="0" fontId="38" fillId="0" borderId="0" xfId="1539" applyFont="1" applyAlignment="1">
      <alignment horizontal="center" vertical="center"/>
    </xf>
    <xf numFmtId="0" fontId="38" fillId="0" borderId="0" xfId="1539" applyFont="1" applyAlignment="1">
      <alignment horizontal="left" vertical="center" wrapText="1"/>
    </xf>
    <xf numFmtId="175" fontId="38" fillId="0" borderId="0" xfId="1539" applyNumberFormat="1" applyFont="1" applyAlignment="1">
      <alignment horizontal="center" vertical="center"/>
    </xf>
    <xf numFmtId="0" fontId="47" fillId="4" borderId="0" xfId="1539" applyFont="1" applyFill="1" applyBorder="1" applyAlignment="1">
      <alignment horizontal="center" vertical="center"/>
    </xf>
    <xf numFmtId="4" fontId="47" fillId="4" borderId="0" xfId="1539" applyNumberFormat="1" applyFont="1" applyFill="1" applyBorder="1" applyAlignment="1">
      <alignment horizontal="center" vertical="center"/>
    </xf>
    <xf numFmtId="175" fontId="47" fillId="4" borderId="0" xfId="1539" applyNumberFormat="1" applyFont="1" applyFill="1" applyBorder="1" applyAlignment="1">
      <alignment horizontal="center" vertical="center"/>
    </xf>
    <xf numFmtId="0" fontId="47" fillId="4" borderId="0" xfId="1539" applyFont="1" applyFill="1" applyBorder="1" applyAlignment="1">
      <alignment horizontal="left" vertical="center" wrapText="1"/>
    </xf>
    <xf numFmtId="2" fontId="47" fillId="4" borderId="0" xfId="1539" applyNumberFormat="1" applyFont="1" applyFill="1" applyBorder="1" applyAlignment="1">
      <alignment horizontal="center" vertical="center"/>
    </xf>
    <xf numFmtId="4" fontId="47" fillId="4" borderId="0" xfId="1" applyNumberFormat="1" applyFont="1" applyFill="1" applyBorder="1" applyAlignment="1" applyProtection="1">
      <alignment horizontal="center" vertical="center"/>
    </xf>
    <xf numFmtId="0" fontId="49" fillId="4" borderId="0" xfId="1539" applyFont="1" applyFill="1" applyBorder="1" applyAlignment="1">
      <alignment horizontal="center" vertical="center"/>
    </xf>
    <xf numFmtId="0" fontId="53" fillId="4" borderId="0" xfId="1539" applyFont="1" applyFill="1" applyBorder="1" applyAlignment="1">
      <alignment horizontal="left" vertical="center" wrapText="1"/>
    </xf>
    <xf numFmtId="176" fontId="53" fillId="4" borderId="0" xfId="1539" applyNumberFormat="1" applyFont="1" applyFill="1" applyBorder="1" applyAlignment="1">
      <alignment horizontal="center" vertical="center"/>
    </xf>
    <xf numFmtId="4" fontId="49" fillId="4" borderId="0" xfId="1539" applyNumberFormat="1" applyFont="1" applyFill="1" applyBorder="1" applyAlignment="1">
      <alignment horizontal="center" vertical="center"/>
    </xf>
    <xf numFmtId="175" fontId="49" fillId="4" borderId="0" xfId="1539" applyNumberFormat="1" applyFont="1" applyFill="1" applyBorder="1" applyAlignment="1">
      <alignment horizontal="center" vertical="center"/>
    </xf>
    <xf numFmtId="2" fontId="53" fillId="4" borderId="0" xfId="1539" applyNumberFormat="1" applyFont="1" applyFill="1" applyBorder="1" applyAlignment="1">
      <alignment horizontal="center" vertical="center"/>
    </xf>
    <xf numFmtId="4" fontId="53" fillId="4" borderId="0" xfId="1" applyNumberFormat="1" applyFont="1" applyFill="1" applyBorder="1" applyAlignment="1" applyProtection="1">
      <alignment horizontal="center" vertical="center"/>
    </xf>
    <xf numFmtId="0" fontId="0" fillId="4" borderId="0" xfId="1539" applyFont="1" applyFill="1" applyBorder="1" applyAlignment="1">
      <alignment horizontal="center" vertical="center"/>
    </xf>
    <xf numFmtId="0" fontId="0" fillId="4" borderId="0" xfId="1539" applyFont="1" applyFill="1" applyBorder="1" applyAlignment="1">
      <alignment horizontal="left" vertical="center" wrapText="1"/>
    </xf>
    <xf numFmtId="4" fontId="0" fillId="4" borderId="0" xfId="1539" applyNumberFormat="1" applyFont="1" applyFill="1" applyBorder="1" applyAlignment="1">
      <alignment horizontal="center" vertical="center"/>
    </xf>
    <xf numFmtId="175" fontId="0" fillId="4" borderId="0" xfId="1539" applyNumberFormat="1" applyFont="1" applyFill="1" applyBorder="1" applyAlignment="1">
      <alignment horizontal="center" vertical="center"/>
    </xf>
    <xf numFmtId="2" fontId="0" fillId="4" borderId="0" xfId="1539" applyNumberFormat="1" applyFont="1" applyFill="1" applyBorder="1" applyAlignment="1">
      <alignment horizontal="center" vertical="center"/>
    </xf>
    <xf numFmtId="4" fontId="0" fillId="4" borderId="0" xfId="1" applyNumberFormat="1" applyFont="1" applyFill="1" applyBorder="1" applyAlignment="1" applyProtection="1">
      <alignment horizontal="center" vertical="center"/>
    </xf>
    <xf numFmtId="0" fontId="0" fillId="0" borderId="0" xfId="1539" applyFont="1"/>
    <xf numFmtId="0" fontId="55" fillId="0" borderId="14" xfId="1539" applyFont="1" applyBorder="1" applyAlignment="1">
      <alignment horizontal="center" vertical="center" wrapText="1"/>
    </xf>
    <xf numFmtId="0" fontId="55" fillId="4" borderId="14" xfId="1539" applyFont="1" applyFill="1" applyBorder="1" applyAlignment="1">
      <alignment horizontal="center" vertical="center" wrapText="1"/>
    </xf>
    <xf numFmtId="2" fontId="37" fillId="0" borderId="21" xfId="1539" applyNumberFormat="1" applyFont="1" applyBorder="1" applyAlignment="1">
      <alignment horizontal="right" vertical="center"/>
    </xf>
    <xf numFmtId="2" fontId="37" fillId="0" borderId="23" xfId="1539" applyNumberFormat="1" applyFont="1" applyBorder="1" applyAlignment="1">
      <alignment horizontal="right" vertical="center"/>
    </xf>
    <xf numFmtId="2" fontId="37" fillId="0" borderId="25" xfId="1539" applyNumberFormat="1" applyFont="1" applyBorder="1" applyAlignment="1">
      <alignment horizontal="right" vertical="center"/>
    </xf>
    <xf numFmtId="2" fontId="37" fillId="0" borderId="16" xfId="1539" applyNumberFormat="1" applyFont="1" applyBorder="1" applyAlignment="1">
      <alignment horizontal="right" vertical="center"/>
    </xf>
    <xf numFmtId="0" fontId="38" fillId="4" borderId="0" xfId="1539" applyFont="1" applyFill="1" applyBorder="1" applyAlignment="1">
      <alignment horizontal="center" vertical="center"/>
    </xf>
    <xf numFmtId="0" fontId="41" fillId="4" borderId="0" xfId="929" applyFont="1" applyFill="1" applyBorder="1" applyAlignment="1">
      <alignment horizontal="center"/>
    </xf>
    <xf numFmtId="0" fontId="44" fillId="4" borderId="27" xfId="1539" applyFont="1" applyFill="1" applyBorder="1" applyAlignment="1">
      <alignment horizontal="center" vertical="center"/>
    </xf>
    <xf numFmtId="0" fontId="41" fillId="46" borderId="14" xfId="1539" applyFont="1" applyFill="1" applyBorder="1" applyAlignment="1">
      <alignment horizontal="center" vertical="center" wrapText="1"/>
    </xf>
    <xf numFmtId="0" fontId="47" fillId="4" borderId="0" xfId="1539" applyFont="1" applyFill="1" applyBorder="1" applyAlignment="1">
      <alignment horizontal="center" vertical="center" wrapText="1"/>
    </xf>
    <xf numFmtId="0" fontId="38" fillId="0" borderId="0" xfId="1539" applyFont="1" applyBorder="1" applyAlignment="1">
      <alignment horizontal="center" vertical="center"/>
    </xf>
    <xf numFmtId="0" fontId="51" fillId="4" borderId="0" xfId="1539" applyFont="1" applyFill="1" applyBorder="1" applyAlignment="1">
      <alignment horizontal="left" vertical="center"/>
    </xf>
    <xf numFmtId="0" fontId="38" fillId="4" borderId="0" xfId="1539" applyFont="1" applyFill="1" applyBorder="1" applyAlignment="1">
      <alignment horizontal="left" vertical="center"/>
    </xf>
  </cellXfs>
  <cellStyles count="2451">
    <cellStyle name="12" xfId="3"/>
    <cellStyle name="12 1" xfId="4"/>
    <cellStyle name="20% - Ênfase1 1" xfId="5"/>
    <cellStyle name="20% - Ênfase1 10" xfId="6"/>
    <cellStyle name="20% - Ênfase1 10 2" xfId="7"/>
    <cellStyle name="20% - Ênfase1 11" xfId="8"/>
    <cellStyle name="20% - Ênfase1 11 2" xfId="9"/>
    <cellStyle name="20% - Ênfase1 12" xfId="10"/>
    <cellStyle name="20% - Ênfase1 12 2" xfId="11"/>
    <cellStyle name="20% - Ênfase1 13" xfId="12"/>
    <cellStyle name="20% - Ênfase1 13 2" xfId="13"/>
    <cellStyle name="20% - Ênfase1 14 2" xfId="14"/>
    <cellStyle name="20% - Ênfase1 15 2" xfId="15"/>
    <cellStyle name="20% - Ênfase1 16 2" xfId="16"/>
    <cellStyle name="20% - Ênfase1 17 2" xfId="17"/>
    <cellStyle name="20% - Ênfase1 2" xfId="18"/>
    <cellStyle name="20% - Ênfase1 2 2" xfId="19"/>
    <cellStyle name="20% - Ênfase1 2 2 2" xfId="20"/>
    <cellStyle name="20% - Ênfase1 2 2 3" xfId="21"/>
    <cellStyle name="20% - Ênfase1 2 2 4" xfId="22"/>
    <cellStyle name="20% - Ênfase1 2 3" xfId="23"/>
    <cellStyle name="20% - Ênfase1 2 4" xfId="24"/>
    <cellStyle name="20% - Ênfase1 3" xfId="25"/>
    <cellStyle name="20% - Ênfase1 3 2" xfId="26"/>
    <cellStyle name="20% - Ênfase1 3 2 2" xfId="27"/>
    <cellStyle name="20% - Ênfase1 3 2 3" xfId="28"/>
    <cellStyle name="20% - Ênfase1 3 2 4" xfId="29"/>
    <cellStyle name="20% - Ênfase1 3 3" xfId="30"/>
    <cellStyle name="20% - Ênfase1 3 4" xfId="31"/>
    <cellStyle name="20% - Ênfase1 4" xfId="32"/>
    <cellStyle name="20% - Ênfase1 4 2" xfId="33"/>
    <cellStyle name="20% - Ênfase1 4 3" xfId="34"/>
    <cellStyle name="20% - Ênfase1 4 4" xfId="35"/>
    <cellStyle name="20% - Ênfase1 4 5" xfId="36"/>
    <cellStyle name="20% - Ênfase1 5" xfId="37"/>
    <cellStyle name="20% - Ênfase1 5 2" xfId="38"/>
    <cellStyle name="20% - Ênfase1 5 3" xfId="39"/>
    <cellStyle name="20% - Ênfase1 5 4" xfId="40"/>
    <cellStyle name="20% - Ênfase1 6" xfId="41"/>
    <cellStyle name="20% - Ênfase1 6 2" xfId="42"/>
    <cellStyle name="20% - Ênfase1 7" xfId="43"/>
    <cellStyle name="20% - Ênfase1 7 2" xfId="44"/>
    <cellStyle name="20% - Ênfase1 8" xfId="45"/>
    <cellStyle name="20% - Ênfase1 8 2" xfId="46"/>
    <cellStyle name="20% - Ênfase1 9" xfId="47"/>
    <cellStyle name="20% - Ênfase1 9 2" xfId="48"/>
    <cellStyle name="20% - Ênfase2 1" xfId="49"/>
    <cellStyle name="20% - Ênfase2 10" xfId="50"/>
    <cellStyle name="20% - Ênfase2 10 2" xfId="51"/>
    <cellStyle name="20% - Ênfase2 11" xfId="52"/>
    <cellStyle name="20% - Ênfase2 11 2" xfId="53"/>
    <cellStyle name="20% - Ênfase2 12" xfId="54"/>
    <cellStyle name="20% - Ênfase2 12 2" xfId="55"/>
    <cellStyle name="20% - Ênfase2 13" xfId="56"/>
    <cellStyle name="20% - Ênfase2 13 2" xfId="57"/>
    <cellStyle name="20% - Ênfase2 14 2" xfId="58"/>
    <cellStyle name="20% - Ênfase2 15 2" xfId="59"/>
    <cellStyle name="20% - Ênfase2 16 2" xfId="60"/>
    <cellStyle name="20% - Ênfase2 17 2" xfId="61"/>
    <cellStyle name="20% - Ênfase2 2" xfId="62"/>
    <cellStyle name="20% - Ênfase2 2 2" xfId="63"/>
    <cellStyle name="20% - Ênfase2 2 2 2" xfId="64"/>
    <cellStyle name="20% - Ênfase2 2 2 3" xfId="65"/>
    <cellStyle name="20% - Ênfase2 2 2 4" xfId="66"/>
    <cellStyle name="20% - Ênfase2 2 3" xfId="67"/>
    <cellStyle name="20% - Ênfase2 2 4" xfId="68"/>
    <cellStyle name="20% - Ênfase2 3" xfId="69"/>
    <cellStyle name="20% - Ênfase2 3 2" xfId="70"/>
    <cellStyle name="20% - Ênfase2 3 2 2" xfId="71"/>
    <cellStyle name="20% - Ênfase2 3 2 3" xfId="72"/>
    <cellStyle name="20% - Ênfase2 3 2 4" xfId="73"/>
    <cellStyle name="20% - Ênfase2 3 3" xfId="74"/>
    <cellStyle name="20% - Ênfase2 3 4" xfId="75"/>
    <cellStyle name="20% - Ênfase2 4" xfId="76"/>
    <cellStyle name="20% - Ênfase2 4 2" xfId="77"/>
    <cellStyle name="20% - Ênfase2 4 3" xfId="78"/>
    <cellStyle name="20% - Ênfase2 4 4" xfId="79"/>
    <cellStyle name="20% - Ênfase2 4 5" xfId="80"/>
    <cellStyle name="20% - Ênfase2 5" xfId="81"/>
    <cellStyle name="20% - Ênfase2 5 2" xfId="82"/>
    <cellStyle name="20% - Ênfase2 5 3" xfId="83"/>
    <cellStyle name="20% - Ênfase2 5 4" xfId="84"/>
    <cellStyle name="20% - Ênfase2 6" xfId="85"/>
    <cellStyle name="20% - Ênfase2 6 2" xfId="86"/>
    <cellStyle name="20% - Ênfase2 7" xfId="87"/>
    <cellStyle name="20% - Ênfase2 7 2" xfId="88"/>
    <cellStyle name="20% - Ênfase2 8" xfId="89"/>
    <cellStyle name="20% - Ênfase2 8 2" xfId="90"/>
    <cellStyle name="20% - Ênfase2 9" xfId="91"/>
    <cellStyle name="20% - Ênfase2 9 2" xfId="92"/>
    <cellStyle name="20% - Ênfase3 1" xfId="93"/>
    <cellStyle name="20% - Ênfase3 10" xfId="94"/>
    <cellStyle name="20% - Ênfase3 10 2" xfId="95"/>
    <cellStyle name="20% - Ênfase3 11" xfId="96"/>
    <cellStyle name="20% - Ênfase3 11 2" xfId="97"/>
    <cellStyle name="20% - Ênfase3 12" xfId="98"/>
    <cellStyle name="20% - Ênfase3 12 2" xfId="99"/>
    <cellStyle name="20% - Ênfase3 13" xfId="100"/>
    <cellStyle name="20% - Ênfase3 13 2" xfId="101"/>
    <cellStyle name="20% - Ênfase3 14 2" xfId="102"/>
    <cellStyle name="20% - Ênfase3 15 2" xfId="103"/>
    <cellStyle name="20% - Ênfase3 16 2" xfId="104"/>
    <cellStyle name="20% - Ênfase3 17 2" xfId="105"/>
    <cellStyle name="20% - Ênfase3 2" xfId="106"/>
    <cellStyle name="20% - Ênfase3 2 2" xfId="107"/>
    <cellStyle name="20% - Ênfase3 2 2 2" xfId="108"/>
    <cellStyle name="20% - Ênfase3 2 2 3" xfId="109"/>
    <cellStyle name="20% - Ênfase3 2 2 4" xfId="110"/>
    <cellStyle name="20% - Ênfase3 2 3" xfId="111"/>
    <cellStyle name="20% - Ênfase3 2 4" xfId="112"/>
    <cellStyle name="20% - Ênfase3 3" xfId="113"/>
    <cellStyle name="20% - Ênfase3 3 2" xfId="114"/>
    <cellStyle name="20% - Ênfase3 3 2 2" xfId="115"/>
    <cellStyle name="20% - Ênfase3 3 2 3" xfId="116"/>
    <cellStyle name="20% - Ênfase3 3 2 4" xfId="117"/>
    <cellStyle name="20% - Ênfase3 3 3" xfId="118"/>
    <cellStyle name="20% - Ênfase3 3 4" xfId="119"/>
    <cellStyle name="20% - Ênfase3 4" xfId="120"/>
    <cellStyle name="20% - Ênfase3 4 2" xfId="121"/>
    <cellStyle name="20% - Ênfase3 4 3" xfId="122"/>
    <cellStyle name="20% - Ênfase3 4 4" xfId="123"/>
    <cellStyle name="20% - Ênfase3 4 5" xfId="124"/>
    <cellStyle name="20% - Ênfase3 5" xfId="125"/>
    <cellStyle name="20% - Ênfase3 5 2" xfId="126"/>
    <cellStyle name="20% - Ênfase3 5 3" xfId="127"/>
    <cellStyle name="20% - Ênfase3 5 4" xfId="128"/>
    <cellStyle name="20% - Ênfase3 6" xfId="129"/>
    <cellStyle name="20% - Ênfase3 6 2" xfId="130"/>
    <cellStyle name="20% - Ênfase3 7" xfId="131"/>
    <cellStyle name="20% - Ênfase3 7 2" xfId="132"/>
    <cellStyle name="20% - Ênfase3 8" xfId="133"/>
    <cellStyle name="20% - Ênfase3 8 2" xfId="134"/>
    <cellStyle name="20% - Ênfase3 9" xfId="135"/>
    <cellStyle name="20% - Ênfase3 9 2" xfId="136"/>
    <cellStyle name="20% - Ênfase4 1" xfId="137"/>
    <cellStyle name="20% - Ênfase4 10" xfId="138"/>
    <cellStyle name="20% - Ênfase4 10 2" xfId="139"/>
    <cellStyle name="20% - Ênfase4 11" xfId="140"/>
    <cellStyle name="20% - Ênfase4 11 2" xfId="141"/>
    <cellStyle name="20% - Ênfase4 12" xfId="142"/>
    <cellStyle name="20% - Ênfase4 12 2" xfId="143"/>
    <cellStyle name="20% - Ênfase4 13" xfId="144"/>
    <cellStyle name="20% - Ênfase4 13 2" xfId="145"/>
    <cellStyle name="20% - Ênfase4 14 2" xfId="146"/>
    <cellStyle name="20% - Ênfase4 15 2" xfId="147"/>
    <cellStyle name="20% - Ênfase4 16 2" xfId="148"/>
    <cellStyle name="20% - Ênfase4 17 2" xfId="149"/>
    <cellStyle name="20% - Ênfase4 2" xfId="150"/>
    <cellStyle name="20% - Ênfase4 2 2" xfId="151"/>
    <cellStyle name="20% - Ênfase4 2 2 2" xfId="152"/>
    <cellStyle name="20% - Ênfase4 2 2 3" xfId="153"/>
    <cellStyle name="20% - Ênfase4 2 2 4" xfId="154"/>
    <cellStyle name="20% - Ênfase4 2 3" xfId="155"/>
    <cellStyle name="20% - Ênfase4 2 4" xfId="156"/>
    <cellStyle name="20% - Ênfase4 3" xfId="157"/>
    <cellStyle name="20% - Ênfase4 3 2" xfId="158"/>
    <cellStyle name="20% - Ênfase4 3 2 2" xfId="159"/>
    <cellStyle name="20% - Ênfase4 3 2 3" xfId="160"/>
    <cellStyle name="20% - Ênfase4 3 2 4" xfId="161"/>
    <cellStyle name="20% - Ênfase4 3 3" xfId="162"/>
    <cellStyle name="20% - Ênfase4 3 4" xfId="163"/>
    <cellStyle name="20% - Ênfase4 4" xfId="164"/>
    <cellStyle name="20% - Ênfase4 4 2" xfId="165"/>
    <cellStyle name="20% - Ênfase4 4 3" xfId="166"/>
    <cellStyle name="20% - Ênfase4 4 4" xfId="167"/>
    <cellStyle name="20% - Ênfase4 4 5" xfId="168"/>
    <cellStyle name="20% - Ênfase4 5" xfId="169"/>
    <cellStyle name="20% - Ênfase4 5 2" xfId="170"/>
    <cellStyle name="20% - Ênfase4 5 3" xfId="171"/>
    <cellStyle name="20% - Ênfase4 5 4" xfId="172"/>
    <cellStyle name="20% - Ênfase4 6" xfId="173"/>
    <cellStyle name="20% - Ênfase4 6 2" xfId="174"/>
    <cellStyle name="20% - Ênfase4 7" xfId="175"/>
    <cellStyle name="20% - Ênfase4 7 2" xfId="176"/>
    <cellStyle name="20% - Ênfase4 8" xfId="177"/>
    <cellStyle name="20% - Ênfase4 8 2" xfId="178"/>
    <cellStyle name="20% - Ênfase4 9" xfId="179"/>
    <cellStyle name="20% - Ênfase4 9 2" xfId="180"/>
    <cellStyle name="20% - Ênfase5 1" xfId="181"/>
    <cellStyle name="20% - Ênfase5 10" xfId="182"/>
    <cellStyle name="20% - Ênfase5 10 2" xfId="183"/>
    <cellStyle name="20% - Ênfase5 11" xfId="184"/>
    <cellStyle name="20% - Ênfase5 11 2" xfId="185"/>
    <cellStyle name="20% - Ênfase5 12" xfId="186"/>
    <cellStyle name="20% - Ênfase5 12 2" xfId="187"/>
    <cellStyle name="20% - Ênfase5 13" xfId="188"/>
    <cellStyle name="20% - Ênfase5 13 2" xfId="189"/>
    <cellStyle name="20% - Ênfase5 14 2" xfId="190"/>
    <cellStyle name="20% - Ênfase5 15 2" xfId="191"/>
    <cellStyle name="20% - Ênfase5 16 2" xfId="192"/>
    <cellStyle name="20% - Ênfase5 17 2" xfId="193"/>
    <cellStyle name="20% - Ênfase5 2" xfId="194"/>
    <cellStyle name="20% - Ênfase5 2 2" xfId="195"/>
    <cellStyle name="20% - Ênfase5 2 2 2" xfId="196"/>
    <cellStyle name="20% - Ênfase5 2 2 3" xfId="197"/>
    <cellStyle name="20% - Ênfase5 2 3" xfId="198"/>
    <cellStyle name="20% - Ênfase5 3" xfId="199"/>
    <cellStyle name="20% - Ênfase5 3 2" xfId="200"/>
    <cellStyle name="20% - Ênfase5 3 2 2" xfId="201"/>
    <cellStyle name="20% - Ênfase5 3 2 3" xfId="202"/>
    <cellStyle name="20% - Ênfase5 3 3" xfId="203"/>
    <cellStyle name="20% - Ênfase5 4" xfId="204"/>
    <cellStyle name="20% - Ênfase5 4 2" xfId="205"/>
    <cellStyle name="20% - Ênfase5 4 3" xfId="206"/>
    <cellStyle name="20% - Ênfase5 4 4" xfId="207"/>
    <cellStyle name="20% - Ênfase5 5" xfId="208"/>
    <cellStyle name="20% - Ênfase5 5 2" xfId="209"/>
    <cellStyle name="20% - Ênfase5 5 3" xfId="210"/>
    <cellStyle name="20% - Ênfase5 6" xfId="211"/>
    <cellStyle name="20% - Ênfase5 6 2" xfId="212"/>
    <cellStyle name="20% - Ênfase5 7" xfId="213"/>
    <cellStyle name="20% - Ênfase5 7 2" xfId="214"/>
    <cellStyle name="20% - Ênfase5 8" xfId="215"/>
    <cellStyle name="20% - Ênfase5 8 2" xfId="216"/>
    <cellStyle name="20% - Ênfase5 9" xfId="217"/>
    <cellStyle name="20% - Ênfase5 9 2" xfId="218"/>
    <cellStyle name="20% - Ênfase6 1" xfId="219"/>
    <cellStyle name="20% - Ênfase6 10" xfId="220"/>
    <cellStyle name="20% - Ênfase6 10 2" xfId="221"/>
    <cellStyle name="20% - Ênfase6 11" xfId="222"/>
    <cellStyle name="20% - Ênfase6 11 2" xfId="223"/>
    <cellStyle name="20% - Ênfase6 12" xfId="224"/>
    <cellStyle name="20% - Ênfase6 12 2" xfId="225"/>
    <cellStyle name="20% - Ênfase6 13" xfId="226"/>
    <cellStyle name="20% - Ênfase6 13 2" xfId="227"/>
    <cellStyle name="20% - Ênfase6 14 2" xfId="228"/>
    <cellStyle name="20% - Ênfase6 15 2" xfId="229"/>
    <cellStyle name="20% - Ênfase6 16 2" xfId="230"/>
    <cellStyle name="20% - Ênfase6 17 2" xfId="231"/>
    <cellStyle name="20% - Ênfase6 2" xfId="232"/>
    <cellStyle name="20% - Ênfase6 2 2" xfId="233"/>
    <cellStyle name="20% - Ênfase6 2 2 2" xfId="234"/>
    <cellStyle name="20% - Ênfase6 2 2 3" xfId="235"/>
    <cellStyle name="20% - Ênfase6 2 3" xfId="236"/>
    <cellStyle name="20% - Ênfase6 3" xfId="237"/>
    <cellStyle name="20% - Ênfase6 3 2" xfId="238"/>
    <cellStyle name="20% - Ênfase6 3 2 2" xfId="239"/>
    <cellStyle name="20% - Ênfase6 3 2 3" xfId="240"/>
    <cellStyle name="20% - Ênfase6 3 3" xfId="241"/>
    <cellStyle name="20% - Ênfase6 4" xfId="242"/>
    <cellStyle name="20% - Ênfase6 4 2" xfId="243"/>
    <cellStyle name="20% - Ênfase6 4 3" xfId="244"/>
    <cellStyle name="20% - Ênfase6 4 4" xfId="245"/>
    <cellStyle name="20% - Ênfase6 5" xfId="246"/>
    <cellStyle name="20% - Ênfase6 5 2" xfId="247"/>
    <cellStyle name="20% - Ênfase6 5 3" xfId="248"/>
    <cellStyle name="20% - Ênfase6 6" xfId="249"/>
    <cellStyle name="20% - Ênfase6 6 2" xfId="250"/>
    <cellStyle name="20% - Ênfase6 7" xfId="251"/>
    <cellStyle name="20% - Ênfase6 7 2" xfId="252"/>
    <cellStyle name="20% - Ênfase6 8" xfId="253"/>
    <cellStyle name="20% - Ênfase6 8 2" xfId="254"/>
    <cellStyle name="20% - Ênfase6 9" xfId="255"/>
    <cellStyle name="20% - Ênfase6 9 2" xfId="256"/>
    <cellStyle name="40% - Ênfase1 1" xfId="257"/>
    <cellStyle name="40% - Ênfase1 10" xfId="258"/>
    <cellStyle name="40% - Ênfase1 10 2" xfId="259"/>
    <cellStyle name="40% - Ênfase1 11" xfId="260"/>
    <cellStyle name="40% - Ênfase1 11 2" xfId="261"/>
    <cellStyle name="40% - Ênfase1 12" xfId="262"/>
    <cellStyle name="40% - Ênfase1 12 2" xfId="263"/>
    <cellStyle name="40% - Ênfase1 13" xfId="264"/>
    <cellStyle name="40% - Ênfase1 13 2" xfId="265"/>
    <cellStyle name="40% - Ênfase1 14 2" xfId="266"/>
    <cellStyle name="40% - Ênfase1 15 2" xfId="267"/>
    <cellStyle name="40% - Ênfase1 16 2" xfId="268"/>
    <cellStyle name="40% - Ênfase1 17 2" xfId="269"/>
    <cellStyle name="40% - Ênfase1 2" xfId="270"/>
    <cellStyle name="40% - Ênfase1 2 2" xfId="271"/>
    <cellStyle name="40% - Ênfase1 2 2 2" xfId="272"/>
    <cellStyle name="40% - Ênfase1 2 2 3" xfId="273"/>
    <cellStyle name="40% - Ênfase1 2 3" xfId="274"/>
    <cellStyle name="40% - Ênfase1 3" xfId="275"/>
    <cellStyle name="40% - Ênfase1 3 2" xfId="276"/>
    <cellStyle name="40% - Ênfase1 3 2 2" xfId="277"/>
    <cellStyle name="40% - Ênfase1 3 2 3" xfId="278"/>
    <cellStyle name="40% - Ênfase1 3 3" xfId="279"/>
    <cellStyle name="40% - Ênfase1 4" xfId="280"/>
    <cellStyle name="40% - Ênfase1 4 2" xfId="281"/>
    <cellStyle name="40% - Ênfase1 4 3" xfId="282"/>
    <cellStyle name="40% - Ênfase1 4 4" xfId="283"/>
    <cellStyle name="40% - Ênfase1 5" xfId="284"/>
    <cellStyle name="40% - Ênfase1 5 2" xfId="285"/>
    <cellStyle name="40% - Ênfase1 5 3" xfId="286"/>
    <cellStyle name="40% - Ênfase1 6" xfId="287"/>
    <cellStyle name="40% - Ênfase1 6 2" xfId="288"/>
    <cellStyle name="40% - Ênfase1 7" xfId="289"/>
    <cellStyle name="40% - Ênfase1 7 2" xfId="290"/>
    <cellStyle name="40% - Ênfase1 8" xfId="291"/>
    <cellStyle name="40% - Ênfase1 8 2" xfId="292"/>
    <cellStyle name="40% - Ênfase1 9" xfId="293"/>
    <cellStyle name="40% - Ênfase1 9 2" xfId="294"/>
    <cellStyle name="40% - Ênfase2 1" xfId="295"/>
    <cellStyle name="40% - Ênfase2 10" xfId="296"/>
    <cellStyle name="40% - Ênfase2 10 2" xfId="297"/>
    <cellStyle name="40% - Ênfase2 11" xfId="298"/>
    <cellStyle name="40% - Ênfase2 11 2" xfId="299"/>
    <cellStyle name="40% - Ênfase2 12" xfId="300"/>
    <cellStyle name="40% - Ênfase2 12 2" xfId="301"/>
    <cellStyle name="40% - Ênfase2 13" xfId="302"/>
    <cellStyle name="40% - Ênfase2 13 2" xfId="303"/>
    <cellStyle name="40% - Ênfase2 14 2" xfId="304"/>
    <cellStyle name="40% - Ênfase2 15 2" xfId="305"/>
    <cellStyle name="40% - Ênfase2 16 2" xfId="306"/>
    <cellStyle name="40% - Ênfase2 17 2" xfId="307"/>
    <cellStyle name="40% - Ênfase2 2" xfId="308"/>
    <cellStyle name="40% - Ênfase2 2 2" xfId="309"/>
    <cellStyle name="40% - Ênfase2 2 2 2" xfId="310"/>
    <cellStyle name="40% - Ênfase2 2 2 3" xfId="311"/>
    <cellStyle name="40% - Ênfase2 2 3" xfId="312"/>
    <cellStyle name="40% - Ênfase2 3" xfId="313"/>
    <cellStyle name="40% - Ênfase2 3 2" xfId="314"/>
    <cellStyle name="40% - Ênfase2 3 2 2" xfId="315"/>
    <cellStyle name="40% - Ênfase2 3 2 3" xfId="316"/>
    <cellStyle name="40% - Ênfase2 3 3" xfId="317"/>
    <cellStyle name="40% - Ênfase2 4" xfId="318"/>
    <cellStyle name="40% - Ênfase2 4 2" xfId="319"/>
    <cellStyle name="40% - Ênfase2 4 3" xfId="320"/>
    <cellStyle name="40% - Ênfase2 4 4" xfId="321"/>
    <cellStyle name="40% - Ênfase2 5" xfId="322"/>
    <cellStyle name="40% - Ênfase2 5 2" xfId="323"/>
    <cellStyle name="40% - Ênfase2 5 3" xfId="324"/>
    <cellStyle name="40% - Ênfase2 6" xfId="325"/>
    <cellStyle name="40% - Ênfase2 6 2" xfId="326"/>
    <cellStyle name="40% - Ênfase2 7" xfId="327"/>
    <cellStyle name="40% - Ênfase2 7 2" xfId="328"/>
    <cellStyle name="40% - Ênfase2 8" xfId="329"/>
    <cellStyle name="40% - Ênfase2 8 2" xfId="330"/>
    <cellStyle name="40% - Ênfase2 9" xfId="331"/>
    <cellStyle name="40% - Ênfase2 9 2" xfId="332"/>
    <cellStyle name="40% - Ênfase3 1" xfId="333"/>
    <cellStyle name="40% - Ênfase3 10" xfId="334"/>
    <cellStyle name="40% - Ênfase3 10 2" xfId="335"/>
    <cellStyle name="40% - Ênfase3 11" xfId="336"/>
    <cellStyle name="40% - Ênfase3 11 2" xfId="337"/>
    <cellStyle name="40% - Ênfase3 12" xfId="338"/>
    <cellStyle name="40% - Ênfase3 12 2" xfId="339"/>
    <cellStyle name="40% - Ênfase3 13" xfId="340"/>
    <cellStyle name="40% - Ênfase3 13 2" xfId="341"/>
    <cellStyle name="40% - Ênfase3 14 2" xfId="342"/>
    <cellStyle name="40% - Ênfase3 15 2" xfId="343"/>
    <cellStyle name="40% - Ênfase3 16 2" xfId="344"/>
    <cellStyle name="40% - Ênfase3 17 2" xfId="345"/>
    <cellStyle name="40% - Ênfase3 2" xfId="346"/>
    <cellStyle name="40% - Ênfase3 2 2" xfId="347"/>
    <cellStyle name="40% - Ênfase3 2 2 2" xfId="348"/>
    <cellStyle name="40% - Ênfase3 2 2 3" xfId="349"/>
    <cellStyle name="40% - Ênfase3 2 2 4" xfId="350"/>
    <cellStyle name="40% - Ênfase3 2 3" xfId="351"/>
    <cellStyle name="40% - Ênfase3 2 4" xfId="352"/>
    <cellStyle name="40% - Ênfase3 3" xfId="353"/>
    <cellStyle name="40% - Ênfase3 3 2" xfId="354"/>
    <cellStyle name="40% - Ênfase3 3 2 2" xfId="355"/>
    <cellStyle name="40% - Ênfase3 3 2 3" xfId="356"/>
    <cellStyle name="40% - Ênfase3 3 2 4" xfId="357"/>
    <cellStyle name="40% - Ênfase3 3 3" xfId="358"/>
    <cellStyle name="40% - Ênfase3 3 4" xfId="359"/>
    <cellStyle name="40% - Ênfase3 4" xfId="360"/>
    <cellStyle name="40% - Ênfase3 4 2" xfId="361"/>
    <cellStyle name="40% - Ênfase3 4 3" xfId="362"/>
    <cellStyle name="40% - Ênfase3 4 4" xfId="363"/>
    <cellStyle name="40% - Ênfase3 4 5" xfId="364"/>
    <cellStyle name="40% - Ênfase3 5" xfId="365"/>
    <cellStyle name="40% - Ênfase3 5 2" xfId="366"/>
    <cellStyle name="40% - Ênfase3 5 3" xfId="367"/>
    <cellStyle name="40% - Ênfase3 5 4" xfId="368"/>
    <cellStyle name="40% - Ênfase3 6" xfId="369"/>
    <cellStyle name="40% - Ênfase3 6 2" xfId="370"/>
    <cellStyle name="40% - Ênfase3 7" xfId="371"/>
    <cellStyle name="40% - Ênfase3 7 2" xfId="372"/>
    <cellStyle name="40% - Ênfase3 8" xfId="373"/>
    <cellStyle name="40% - Ênfase3 8 2" xfId="374"/>
    <cellStyle name="40% - Ênfase3 9" xfId="375"/>
    <cellStyle name="40% - Ênfase3 9 2" xfId="376"/>
    <cellStyle name="40% - Ênfase4 1" xfId="377"/>
    <cellStyle name="40% - Ênfase4 10" xfId="378"/>
    <cellStyle name="40% - Ênfase4 10 2" xfId="379"/>
    <cellStyle name="40% - Ênfase4 11" xfId="380"/>
    <cellStyle name="40% - Ênfase4 11 2" xfId="381"/>
    <cellStyle name="40% - Ênfase4 12" xfId="382"/>
    <cellStyle name="40% - Ênfase4 12 2" xfId="383"/>
    <cellStyle name="40% - Ênfase4 13" xfId="384"/>
    <cellStyle name="40% - Ênfase4 13 2" xfId="385"/>
    <cellStyle name="40% - Ênfase4 14 2" xfId="386"/>
    <cellStyle name="40% - Ênfase4 15 2" xfId="387"/>
    <cellStyle name="40% - Ênfase4 16 2" xfId="388"/>
    <cellStyle name="40% - Ênfase4 17 2" xfId="389"/>
    <cellStyle name="40% - Ênfase4 2" xfId="390"/>
    <cellStyle name="40% - Ênfase4 2 2" xfId="391"/>
    <cellStyle name="40% - Ênfase4 2 2 2" xfId="392"/>
    <cellStyle name="40% - Ênfase4 2 2 3" xfId="393"/>
    <cellStyle name="40% - Ênfase4 2 3" xfId="394"/>
    <cellStyle name="40% - Ênfase4 3" xfId="395"/>
    <cellStyle name="40% - Ênfase4 3 2" xfId="396"/>
    <cellStyle name="40% - Ênfase4 3 2 2" xfId="397"/>
    <cellStyle name="40% - Ênfase4 3 2 3" xfId="398"/>
    <cellStyle name="40% - Ênfase4 3 3" xfId="399"/>
    <cellStyle name="40% - Ênfase4 4" xfId="400"/>
    <cellStyle name="40% - Ênfase4 4 2" xfId="401"/>
    <cellStyle name="40% - Ênfase4 4 3" xfId="402"/>
    <cellStyle name="40% - Ênfase4 4 4" xfId="403"/>
    <cellStyle name="40% - Ênfase4 5" xfId="404"/>
    <cellStyle name="40% - Ênfase4 5 2" xfId="405"/>
    <cellStyle name="40% - Ênfase4 5 3" xfId="406"/>
    <cellStyle name="40% - Ênfase4 6" xfId="407"/>
    <cellStyle name="40% - Ênfase4 6 2" xfId="408"/>
    <cellStyle name="40% - Ênfase4 7" xfId="409"/>
    <cellStyle name="40% - Ênfase4 7 2" xfId="410"/>
    <cellStyle name="40% - Ênfase4 8" xfId="411"/>
    <cellStyle name="40% - Ênfase4 8 2" xfId="412"/>
    <cellStyle name="40% - Ênfase4 9" xfId="413"/>
    <cellStyle name="40% - Ênfase4 9 2" xfId="414"/>
    <cellStyle name="40% - Ênfase5 1" xfId="415"/>
    <cellStyle name="40% - Ênfase5 10" xfId="416"/>
    <cellStyle name="40% - Ênfase5 10 2" xfId="417"/>
    <cellStyle name="40% - Ênfase5 11" xfId="418"/>
    <cellStyle name="40% - Ênfase5 11 2" xfId="419"/>
    <cellStyle name="40% - Ênfase5 12" xfId="420"/>
    <cellStyle name="40% - Ênfase5 12 2" xfId="421"/>
    <cellStyle name="40% - Ênfase5 13" xfId="422"/>
    <cellStyle name="40% - Ênfase5 13 2" xfId="423"/>
    <cellStyle name="40% - Ênfase5 14 2" xfId="424"/>
    <cellStyle name="40% - Ênfase5 15 2" xfId="425"/>
    <cellStyle name="40% - Ênfase5 16 2" xfId="426"/>
    <cellStyle name="40% - Ênfase5 17 2" xfId="427"/>
    <cellStyle name="40% - Ênfase5 2" xfId="428"/>
    <cellStyle name="40% - Ênfase5 2 2" xfId="429"/>
    <cellStyle name="40% - Ênfase5 2 2 2" xfId="430"/>
    <cellStyle name="40% - Ênfase5 2 2 3" xfId="431"/>
    <cellStyle name="40% - Ênfase5 2 3" xfId="432"/>
    <cellStyle name="40% - Ênfase5 3" xfId="433"/>
    <cellStyle name="40% - Ênfase5 3 2" xfId="434"/>
    <cellStyle name="40% - Ênfase5 3 2 2" xfId="435"/>
    <cellStyle name="40% - Ênfase5 3 2 3" xfId="436"/>
    <cellStyle name="40% - Ênfase5 3 3" xfId="437"/>
    <cellStyle name="40% - Ênfase5 4" xfId="438"/>
    <cellStyle name="40% - Ênfase5 4 2" xfId="439"/>
    <cellStyle name="40% - Ênfase5 4 3" xfId="440"/>
    <cellStyle name="40% - Ênfase5 4 4" xfId="441"/>
    <cellStyle name="40% - Ênfase5 5" xfId="442"/>
    <cellStyle name="40% - Ênfase5 5 2" xfId="443"/>
    <cellStyle name="40% - Ênfase5 5 3" xfId="444"/>
    <cellStyle name="40% - Ênfase5 6" xfId="445"/>
    <cellStyle name="40% - Ênfase5 6 2" xfId="446"/>
    <cellStyle name="40% - Ênfase5 7" xfId="447"/>
    <cellStyle name="40% - Ênfase5 7 2" xfId="448"/>
    <cellStyle name="40% - Ênfase5 8" xfId="449"/>
    <cellStyle name="40% - Ênfase5 8 2" xfId="450"/>
    <cellStyle name="40% - Ênfase5 9" xfId="451"/>
    <cellStyle name="40% - Ênfase5 9 2" xfId="452"/>
    <cellStyle name="40% - Ênfase6 1" xfId="453"/>
    <cellStyle name="40% - Ênfase6 10" xfId="454"/>
    <cellStyle name="40% - Ênfase6 10 2" xfId="455"/>
    <cellStyle name="40% - Ênfase6 11" xfId="456"/>
    <cellStyle name="40% - Ênfase6 11 2" xfId="457"/>
    <cellStyle name="40% - Ênfase6 12" xfId="458"/>
    <cellStyle name="40% - Ênfase6 12 2" xfId="459"/>
    <cellStyle name="40% - Ênfase6 13" xfId="460"/>
    <cellStyle name="40% - Ênfase6 13 2" xfId="461"/>
    <cellStyle name="40% - Ênfase6 14 2" xfId="462"/>
    <cellStyle name="40% - Ênfase6 15 2" xfId="463"/>
    <cellStyle name="40% - Ênfase6 16 2" xfId="464"/>
    <cellStyle name="40% - Ênfase6 17 2" xfId="465"/>
    <cellStyle name="40% - Ênfase6 2" xfId="466"/>
    <cellStyle name="40% - Ênfase6 2 2" xfId="467"/>
    <cellStyle name="40% - Ênfase6 2 2 2" xfId="468"/>
    <cellStyle name="40% - Ênfase6 2 2 3" xfId="469"/>
    <cellStyle name="40% - Ênfase6 2 3" xfId="470"/>
    <cellStyle name="40% - Ênfase6 3" xfId="471"/>
    <cellStyle name="40% - Ênfase6 3 2" xfId="472"/>
    <cellStyle name="40% - Ênfase6 3 2 2" xfId="473"/>
    <cellStyle name="40% - Ênfase6 3 2 3" xfId="474"/>
    <cellStyle name="40% - Ênfase6 3 3" xfId="475"/>
    <cellStyle name="40% - Ênfase6 4" xfId="476"/>
    <cellStyle name="40% - Ênfase6 4 2" xfId="477"/>
    <cellStyle name="40% - Ênfase6 4 3" xfId="478"/>
    <cellStyle name="40% - Ênfase6 4 4" xfId="479"/>
    <cellStyle name="40% - Ênfase6 5" xfId="480"/>
    <cellStyle name="40% - Ênfase6 5 2" xfId="481"/>
    <cellStyle name="40% - Ênfase6 5 3" xfId="482"/>
    <cellStyle name="40% - Ênfase6 6" xfId="483"/>
    <cellStyle name="40% - Ênfase6 6 2" xfId="484"/>
    <cellStyle name="40% - Ênfase6 7" xfId="485"/>
    <cellStyle name="40% - Ênfase6 7 2" xfId="486"/>
    <cellStyle name="40% - Ênfase6 8" xfId="487"/>
    <cellStyle name="40% - Ênfase6 8 2" xfId="488"/>
    <cellStyle name="40% - Ênfase6 9" xfId="489"/>
    <cellStyle name="40% - Ênfase6 9 2" xfId="490"/>
    <cellStyle name="60% - Ênfase1 1" xfId="491"/>
    <cellStyle name="60% - Ênfase1 10 2" xfId="492"/>
    <cellStyle name="60% - Ênfase1 11 2" xfId="493"/>
    <cellStyle name="60% - Ênfase1 12 2" xfId="494"/>
    <cellStyle name="60% - Ênfase1 13 2" xfId="495"/>
    <cellStyle name="60% - Ênfase1 14 2" xfId="496"/>
    <cellStyle name="60% - Ênfase1 15 2" xfId="497"/>
    <cellStyle name="60% - Ênfase1 16 2" xfId="498"/>
    <cellStyle name="60% - Ênfase1 17 2" xfId="499"/>
    <cellStyle name="60% - Ênfase1 2" xfId="500"/>
    <cellStyle name="60% - Ênfase1 2 2" xfId="501"/>
    <cellStyle name="60% - Ênfase1 3" xfId="502"/>
    <cellStyle name="60% - Ênfase1 3 2" xfId="503"/>
    <cellStyle name="60% - Ênfase1 4" xfId="504"/>
    <cellStyle name="60% - Ênfase1 4 2" xfId="505"/>
    <cellStyle name="60% - Ênfase1 5" xfId="506"/>
    <cellStyle name="60% - Ênfase1 5 2" xfId="507"/>
    <cellStyle name="60% - Ênfase1 6" xfId="508"/>
    <cellStyle name="60% - Ênfase1 6 2" xfId="509"/>
    <cellStyle name="60% - Ênfase1 7" xfId="510"/>
    <cellStyle name="60% - Ênfase1 7 2" xfId="511"/>
    <cellStyle name="60% - Ênfase1 8" xfId="512"/>
    <cellStyle name="60% - Ênfase1 8 2" xfId="513"/>
    <cellStyle name="60% - Ênfase1 9 2" xfId="514"/>
    <cellStyle name="60% - Ênfase2 1" xfId="515"/>
    <cellStyle name="60% - Ênfase2 10 2" xfId="516"/>
    <cellStyle name="60% - Ênfase2 11 2" xfId="517"/>
    <cellStyle name="60% - Ênfase2 12 2" xfId="518"/>
    <cellStyle name="60% - Ênfase2 13 2" xfId="519"/>
    <cellStyle name="60% - Ênfase2 14 2" xfId="520"/>
    <cellStyle name="60% - Ênfase2 15 2" xfId="521"/>
    <cellStyle name="60% - Ênfase2 16 2" xfId="522"/>
    <cellStyle name="60% - Ênfase2 17 2" xfId="523"/>
    <cellStyle name="60% - Ênfase2 2" xfId="524"/>
    <cellStyle name="60% - Ênfase2 2 2" xfId="525"/>
    <cellStyle name="60% - Ênfase2 3" xfId="526"/>
    <cellStyle name="60% - Ênfase2 3 2" xfId="527"/>
    <cellStyle name="60% - Ênfase2 4" xfId="528"/>
    <cellStyle name="60% - Ênfase2 4 2" xfId="529"/>
    <cellStyle name="60% - Ênfase2 5" xfId="530"/>
    <cellStyle name="60% - Ênfase2 5 2" xfId="531"/>
    <cellStyle name="60% - Ênfase2 6" xfId="532"/>
    <cellStyle name="60% - Ênfase2 6 2" xfId="533"/>
    <cellStyle name="60% - Ênfase2 7" xfId="534"/>
    <cellStyle name="60% - Ênfase2 7 2" xfId="535"/>
    <cellStyle name="60% - Ênfase2 8" xfId="536"/>
    <cellStyle name="60% - Ênfase2 8 2" xfId="537"/>
    <cellStyle name="60% - Ênfase2 9 2" xfId="538"/>
    <cellStyle name="60% - Ênfase3 1" xfId="539"/>
    <cellStyle name="60% - Ênfase3 10 2" xfId="540"/>
    <cellStyle name="60% - Ênfase3 11 2" xfId="541"/>
    <cellStyle name="60% - Ênfase3 12 2" xfId="542"/>
    <cellStyle name="60% - Ênfase3 13 2" xfId="543"/>
    <cellStyle name="60% - Ênfase3 14 2" xfId="544"/>
    <cellStyle name="60% - Ênfase3 15 2" xfId="545"/>
    <cellStyle name="60% - Ênfase3 16 2" xfId="546"/>
    <cellStyle name="60% - Ênfase3 17 2" xfId="547"/>
    <cellStyle name="60% - Ênfase3 2" xfId="548"/>
    <cellStyle name="60% - Ênfase3 2 2" xfId="549"/>
    <cellStyle name="60% - Ênfase3 2 3" xfId="550"/>
    <cellStyle name="60% - Ênfase3 3" xfId="551"/>
    <cellStyle name="60% - Ênfase3 3 2" xfId="552"/>
    <cellStyle name="60% - Ênfase3 4" xfId="553"/>
    <cellStyle name="60% - Ênfase3 4 2" xfId="554"/>
    <cellStyle name="60% - Ênfase3 5" xfId="555"/>
    <cellStyle name="60% - Ênfase3 5 2" xfId="556"/>
    <cellStyle name="60% - Ênfase3 6" xfId="557"/>
    <cellStyle name="60% - Ênfase3 6 2" xfId="558"/>
    <cellStyle name="60% - Ênfase3 7" xfId="559"/>
    <cellStyle name="60% - Ênfase3 7 2" xfId="560"/>
    <cellStyle name="60% - Ênfase3 8" xfId="561"/>
    <cellStyle name="60% - Ênfase3 8 2" xfId="562"/>
    <cellStyle name="60% - Ênfase3 9 2" xfId="563"/>
    <cellStyle name="60% - Ênfase4 1" xfId="564"/>
    <cellStyle name="60% - Ênfase4 10 2" xfId="565"/>
    <cellStyle name="60% - Ênfase4 11 2" xfId="566"/>
    <cellStyle name="60% - Ênfase4 12 2" xfId="567"/>
    <cellStyle name="60% - Ênfase4 13 2" xfId="568"/>
    <cellStyle name="60% - Ênfase4 14 2" xfId="569"/>
    <cellStyle name="60% - Ênfase4 15 2" xfId="570"/>
    <cellStyle name="60% - Ênfase4 16 2" xfId="571"/>
    <cellStyle name="60% - Ênfase4 17 2" xfId="572"/>
    <cellStyle name="60% - Ênfase4 2" xfId="573"/>
    <cellStyle name="60% - Ênfase4 2 2" xfId="574"/>
    <cellStyle name="60% - Ênfase4 2 3" xfId="575"/>
    <cellStyle name="60% - Ênfase4 3" xfId="576"/>
    <cellStyle name="60% - Ênfase4 3 2" xfId="577"/>
    <cellStyle name="60% - Ênfase4 4" xfId="578"/>
    <cellStyle name="60% - Ênfase4 4 2" xfId="579"/>
    <cellStyle name="60% - Ênfase4 5" xfId="580"/>
    <cellStyle name="60% - Ênfase4 5 2" xfId="581"/>
    <cellStyle name="60% - Ênfase4 6" xfId="582"/>
    <cellStyle name="60% - Ênfase4 6 2" xfId="583"/>
    <cellStyle name="60% - Ênfase4 7" xfId="584"/>
    <cellStyle name="60% - Ênfase4 7 2" xfId="585"/>
    <cellStyle name="60% - Ênfase4 8" xfId="586"/>
    <cellStyle name="60% - Ênfase4 8 2" xfId="587"/>
    <cellStyle name="60% - Ênfase4 9 2" xfId="588"/>
    <cellStyle name="60% - Ênfase5 1" xfId="589"/>
    <cellStyle name="60% - Ênfase5 10 2" xfId="590"/>
    <cellStyle name="60% - Ênfase5 11 2" xfId="591"/>
    <cellStyle name="60% - Ênfase5 12 2" xfId="592"/>
    <cellStyle name="60% - Ênfase5 13 2" xfId="593"/>
    <cellStyle name="60% - Ênfase5 14 2" xfId="594"/>
    <cellStyle name="60% - Ênfase5 15 2" xfId="595"/>
    <cellStyle name="60% - Ênfase5 16 2" xfId="596"/>
    <cellStyle name="60% - Ênfase5 17 2" xfId="597"/>
    <cellStyle name="60% - Ênfase5 2" xfId="598"/>
    <cellStyle name="60% - Ênfase5 2 2" xfId="599"/>
    <cellStyle name="60% - Ênfase5 3" xfId="600"/>
    <cellStyle name="60% - Ênfase5 3 2" xfId="601"/>
    <cellStyle name="60% - Ênfase5 4" xfId="602"/>
    <cellStyle name="60% - Ênfase5 4 2" xfId="603"/>
    <cellStyle name="60% - Ênfase5 5" xfId="604"/>
    <cellStyle name="60% - Ênfase5 5 2" xfId="605"/>
    <cellStyle name="60% - Ênfase5 6" xfId="606"/>
    <cellStyle name="60% - Ênfase5 6 2" xfId="607"/>
    <cellStyle name="60% - Ênfase5 7" xfId="608"/>
    <cellStyle name="60% - Ênfase5 7 2" xfId="609"/>
    <cellStyle name="60% - Ênfase5 8" xfId="610"/>
    <cellStyle name="60% - Ênfase5 8 2" xfId="611"/>
    <cellStyle name="60% - Ênfase5 9 2" xfId="612"/>
    <cellStyle name="60% - Ênfase6 1" xfId="613"/>
    <cellStyle name="60% - Ênfase6 10 2" xfId="614"/>
    <cellStyle name="60% - Ênfase6 11 2" xfId="615"/>
    <cellStyle name="60% - Ênfase6 12 2" xfId="616"/>
    <cellStyle name="60% - Ênfase6 13 2" xfId="617"/>
    <cellStyle name="60% - Ênfase6 14 2" xfId="618"/>
    <cellStyle name="60% - Ênfase6 15 2" xfId="619"/>
    <cellStyle name="60% - Ênfase6 16 2" xfId="620"/>
    <cellStyle name="60% - Ênfase6 17 2" xfId="621"/>
    <cellStyle name="60% - Ênfase6 2" xfId="622"/>
    <cellStyle name="60% - Ênfase6 2 2" xfId="623"/>
    <cellStyle name="60% - Ênfase6 2 3" xfId="624"/>
    <cellStyle name="60% - Ênfase6 3" xfId="625"/>
    <cellStyle name="60% - Ênfase6 3 2" xfId="626"/>
    <cellStyle name="60% - Ênfase6 4" xfId="627"/>
    <cellStyle name="60% - Ênfase6 4 2" xfId="628"/>
    <cellStyle name="60% - Ênfase6 5" xfId="629"/>
    <cellStyle name="60% - Ênfase6 5 2" xfId="630"/>
    <cellStyle name="60% - Ênfase6 6" xfId="631"/>
    <cellStyle name="60% - Ênfase6 6 2" xfId="632"/>
    <cellStyle name="60% - Ênfase6 7" xfId="633"/>
    <cellStyle name="60% - Ênfase6 7 2" xfId="634"/>
    <cellStyle name="60% - Ênfase6 8" xfId="635"/>
    <cellStyle name="60% - Ênfase6 8 2" xfId="636"/>
    <cellStyle name="60% - Ênfase6 9 2" xfId="637"/>
    <cellStyle name="Bom 1" xfId="638"/>
    <cellStyle name="Bom 10 2" xfId="639"/>
    <cellStyle name="Bom 11 2" xfId="640"/>
    <cellStyle name="Bom 12 2" xfId="641"/>
    <cellStyle name="Bom 13 2" xfId="642"/>
    <cellStyle name="Bom 14 2" xfId="643"/>
    <cellStyle name="Bom 15 2" xfId="644"/>
    <cellStyle name="Bom 16 2" xfId="645"/>
    <cellStyle name="Bom 17 2" xfId="646"/>
    <cellStyle name="Bom 2" xfId="647"/>
    <cellStyle name="Bom 2 2" xfId="648"/>
    <cellStyle name="Bom 3" xfId="649"/>
    <cellStyle name="Bom 3 2" xfId="650"/>
    <cellStyle name="Bom 4" xfId="651"/>
    <cellStyle name="Bom 4 2" xfId="652"/>
    <cellStyle name="Bom 5" xfId="653"/>
    <cellStyle name="Bom 5 2" xfId="654"/>
    <cellStyle name="Bom 6" xfId="655"/>
    <cellStyle name="Bom 6 2" xfId="656"/>
    <cellStyle name="Bom 7" xfId="657"/>
    <cellStyle name="Bom 7 2" xfId="658"/>
    <cellStyle name="Bom 8" xfId="659"/>
    <cellStyle name="Bom 8 2" xfId="660"/>
    <cellStyle name="Bom 9 2" xfId="661"/>
    <cellStyle name="Cabeçalho 1" xfId="662"/>
    <cellStyle name="Cabeçalho 2" xfId="663"/>
    <cellStyle name="Cálculo 1" xfId="666"/>
    <cellStyle name="Cálculo 10 2" xfId="667"/>
    <cellStyle name="Cálculo 11 2" xfId="668"/>
    <cellStyle name="Cálculo 12 2" xfId="669"/>
    <cellStyle name="Cálculo 13 2" xfId="670"/>
    <cellStyle name="Cálculo 14 2" xfId="671"/>
    <cellStyle name="Cálculo 15 2" xfId="672"/>
    <cellStyle name="Cálculo 16 2" xfId="673"/>
    <cellStyle name="Cálculo 17 2" xfId="674"/>
    <cellStyle name="Cálculo 2" xfId="675"/>
    <cellStyle name="Cálculo 2 2" xfId="676"/>
    <cellStyle name="Cálculo 3" xfId="677"/>
    <cellStyle name="Cálculo 3 2" xfId="678"/>
    <cellStyle name="Cálculo 4" xfId="679"/>
    <cellStyle name="Cálculo 4 2" xfId="680"/>
    <cellStyle name="Cálculo 5" xfId="681"/>
    <cellStyle name="Cálculo 5 2" xfId="682"/>
    <cellStyle name="Cálculo 6" xfId="683"/>
    <cellStyle name="Cálculo 6 2" xfId="684"/>
    <cellStyle name="Cálculo 7" xfId="685"/>
    <cellStyle name="Cálculo 7 2" xfId="686"/>
    <cellStyle name="Cálculo 8" xfId="687"/>
    <cellStyle name="Cálculo 8 2" xfId="688"/>
    <cellStyle name="Cálculo 9 2" xfId="689"/>
    <cellStyle name="Célula de Verificação 1" xfId="690"/>
    <cellStyle name="Célula de Verificação 10 2" xfId="691"/>
    <cellStyle name="Célula de Verificação 11 2" xfId="692"/>
    <cellStyle name="Célula de Verificação 12 2" xfId="693"/>
    <cellStyle name="Célula de Verificação 13 2" xfId="694"/>
    <cellStyle name="Célula de Verificação 14 2" xfId="695"/>
    <cellStyle name="Célula de Verificação 15 2" xfId="696"/>
    <cellStyle name="Célula de Verificação 16 2" xfId="697"/>
    <cellStyle name="Célula de Verificação 17 2" xfId="698"/>
    <cellStyle name="Célula de Verificação 2" xfId="699"/>
    <cellStyle name="Célula de Verificação 2 2" xfId="700"/>
    <cellStyle name="Célula de Verificação 3" xfId="701"/>
    <cellStyle name="Célula de Verificação 3 2" xfId="702"/>
    <cellStyle name="Célula de Verificação 4" xfId="703"/>
    <cellStyle name="Célula de Verificação 4 2" xfId="704"/>
    <cellStyle name="Célula de Verificação 5" xfId="705"/>
    <cellStyle name="Célula de Verificação 5 2" xfId="706"/>
    <cellStyle name="Célula de Verificação 6" xfId="707"/>
    <cellStyle name="Célula de Verificação 6 2" xfId="708"/>
    <cellStyle name="Célula de Verificação 7" xfId="709"/>
    <cellStyle name="Célula de Verificação 7 2" xfId="710"/>
    <cellStyle name="Célula de Verificação 8" xfId="711"/>
    <cellStyle name="Célula de Verificação 8 2" xfId="712"/>
    <cellStyle name="Célula de Verificação 9 2" xfId="713"/>
    <cellStyle name="Célula Vinculada 1" xfId="714"/>
    <cellStyle name="Célula Vinculada 10 2" xfId="715"/>
    <cellStyle name="Célula Vinculada 11 2" xfId="716"/>
    <cellStyle name="Célula Vinculada 12 2" xfId="717"/>
    <cellStyle name="Célula Vinculada 13 2" xfId="718"/>
    <cellStyle name="Célula Vinculada 14 2" xfId="719"/>
    <cellStyle name="Célula Vinculada 15 2" xfId="720"/>
    <cellStyle name="Célula Vinculada 16 2" xfId="721"/>
    <cellStyle name="Célula Vinculada 17 2" xfId="722"/>
    <cellStyle name="Célula Vinculada 2" xfId="723"/>
    <cellStyle name="Célula Vinculada 2 2" xfId="724"/>
    <cellStyle name="Célula Vinculada 3" xfId="725"/>
    <cellStyle name="Célula Vinculada 3 2" xfId="726"/>
    <cellStyle name="Célula Vinculada 4" xfId="727"/>
    <cellStyle name="Célula Vinculada 4 2" xfId="728"/>
    <cellStyle name="Célula Vinculada 5" xfId="729"/>
    <cellStyle name="Célula Vinculada 5 2" xfId="730"/>
    <cellStyle name="Célula Vinculada 6" xfId="731"/>
    <cellStyle name="Célula Vinculada 6 2" xfId="732"/>
    <cellStyle name="Célula Vinculada 7" xfId="733"/>
    <cellStyle name="Célula Vinculada 7 2" xfId="734"/>
    <cellStyle name="Célula Vinculada 8" xfId="735"/>
    <cellStyle name="Célula Vinculada 8 2" xfId="736"/>
    <cellStyle name="Célula Vinculada 9 2" xfId="737"/>
    <cellStyle name="Comma 2" xfId="664"/>
    <cellStyle name="Comma 2 2" xfId="665"/>
    <cellStyle name="Data" xfId="738"/>
    <cellStyle name="Default 1" xfId="739"/>
    <cellStyle name="Duasdec" xfId="740"/>
    <cellStyle name="Ênfase1 1" xfId="2307"/>
    <cellStyle name="Ênfase1 10 2" xfId="2308"/>
    <cellStyle name="Ênfase1 11 2" xfId="2309"/>
    <cellStyle name="Ênfase1 12 2" xfId="2310"/>
    <cellStyle name="Ênfase1 13 2" xfId="2311"/>
    <cellStyle name="Ênfase1 14 2" xfId="2312"/>
    <cellStyle name="Ênfase1 15 2" xfId="2313"/>
    <cellStyle name="Ênfase1 16 2" xfId="2314"/>
    <cellStyle name="Ênfase1 17 2" xfId="2315"/>
    <cellStyle name="Ênfase1 2" xfId="2316"/>
    <cellStyle name="Ênfase1 2 2" xfId="2317"/>
    <cellStyle name="Ênfase1 3" xfId="2318"/>
    <cellStyle name="Ênfase1 3 2" xfId="2319"/>
    <cellStyle name="Ênfase1 4" xfId="2320"/>
    <cellStyle name="Ênfase1 4 2" xfId="2321"/>
    <cellStyle name="Ênfase1 5" xfId="2322"/>
    <cellStyle name="Ênfase1 5 2" xfId="2323"/>
    <cellStyle name="Ênfase1 6" xfId="2324"/>
    <cellStyle name="Ênfase1 6 2" xfId="2325"/>
    <cellStyle name="Ênfase1 7" xfId="2326"/>
    <cellStyle name="Ênfase1 7 2" xfId="2327"/>
    <cellStyle name="Ênfase1 8" xfId="2328"/>
    <cellStyle name="Ênfase1 8 2" xfId="2329"/>
    <cellStyle name="Ênfase1 9 2" xfId="2330"/>
    <cellStyle name="Ênfase2 1" xfId="2331"/>
    <cellStyle name="Ênfase2 10 2" xfId="2332"/>
    <cellStyle name="Ênfase2 11 2" xfId="2333"/>
    <cellStyle name="Ênfase2 12 2" xfId="2334"/>
    <cellStyle name="Ênfase2 13 2" xfId="2335"/>
    <cellStyle name="Ênfase2 14 2" xfId="2336"/>
    <cellStyle name="Ênfase2 15 2" xfId="2337"/>
    <cellStyle name="Ênfase2 16 2" xfId="2338"/>
    <cellStyle name="Ênfase2 17 2" xfId="2339"/>
    <cellStyle name="Ênfase2 2" xfId="2340"/>
    <cellStyle name="Ênfase2 2 2" xfId="2341"/>
    <cellStyle name="Ênfase2 3" xfId="2342"/>
    <cellStyle name="Ênfase2 3 2" xfId="2343"/>
    <cellStyle name="Ênfase2 4" xfId="2344"/>
    <cellStyle name="Ênfase2 4 2" xfId="2345"/>
    <cellStyle name="Ênfase2 5" xfId="2346"/>
    <cellStyle name="Ênfase2 5 2" xfId="2347"/>
    <cellStyle name="Ênfase2 6" xfId="2348"/>
    <cellStyle name="Ênfase2 6 2" xfId="2349"/>
    <cellStyle name="Ênfase2 7" xfId="2350"/>
    <cellStyle name="Ênfase2 7 2" xfId="2351"/>
    <cellStyle name="Ênfase2 8" xfId="2352"/>
    <cellStyle name="Ênfase2 8 2" xfId="2353"/>
    <cellStyle name="Ênfase2 9 2" xfId="2354"/>
    <cellStyle name="Ênfase3 1" xfId="2355"/>
    <cellStyle name="Ênfase3 10 2" xfId="2356"/>
    <cellStyle name="Ênfase3 11 2" xfId="2357"/>
    <cellStyle name="Ênfase3 12 2" xfId="2358"/>
    <cellStyle name="Ênfase3 13 2" xfId="2359"/>
    <cellStyle name="Ênfase3 14 2" xfId="2360"/>
    <cellStyle name="Ênfase3 15 2" xfId="2361"/>
    <cellStyle name="Ênfase3 16 2" xfId="2362"/>
    <cellStyle name="Ênfase3 17 2" xfId="2363"/>
    <cellStyle name="Ênfase3 2" xfId="2364"/>
    <cellStyle name="Ênfase3 2 2" xfId="2365"/>
    <cellStyle name="Ênfase3 3" xfId="2366"/>
    <cellStyle name="Ênfase3 3 2" xfId="2367"/>
    <cellStyle name="Ênfase3 4" xfId="2368"/>
    <cellStyle name="Ênfase3 4 2" xfId="2369"/>
    <cellStyle name="Ênfase3 5" xfId="2370"/>
    <cellStyle name="Ênfase3 5 2" xfId="2371"/>
    <cellStyle name="Ênfase3 6" xfId="2372"/>
    <cellStyle name="Ênfase3 6 2" xfId="2373"/>
    <cellStyle name="Ênfase3 7" xfId="2374"/>
    <cellStyle name="Ênfase3 7 2" xfId="2375"/>
    <cellStyle name="Ênfase3 8" xfId="2376"/>
    <cellStyle name="Ênfase3 8 2" xfId="2377"/>
    <cellStyle name="Ênfase3 9 2" xfId="2378"/>
    <cellStyle name="Ênfase4 1" xfId="2379"/>
    <cellStyle name="Ênfase4 10 2" xfId="2380"/>
    <cellStyle name="Ênfase4 11 2" xfId="2381"/>
    <cellStyle name="Ênfase4 12 2" xfId="2382"/>
    <cellStyle name="Ênfase4 13 2" xfId="2383"/>
    <cellStyle name="Ênfase4 14 2" xfId="2384"/>
    <cellStyle name="Ênfase4 15 2" xfId="2385"/>
    <cellStyle name="Ênfase4 16 2" xfId="2386"/>
    <cellStyle name="Ênfase4 17 2" xfId="2387"/>
    <cellStyle name="Ênfase4 2" xfId="2388"/>
    <cellStyle name="Ênfase4 2 2" xfId="2389"/>
    <cellStyle name="Ênfase4 3" xfId="2390"/>
    <cellStyle name="Ênfase4 3 2" xfId="2391"/>
    <cellStyle name="Ênfase4 4" xfId="2392"/>
    <cellStyle name="Ênfase4 4 2" xfId="2393"/>
    <cellStyle name="Ênfase4 5" xfId="2394"/>
    <cellStyle name="Ênfase4 5 2" xfId="2395"/>
    <cellStyle name="Ênfase4 6" xfId="2396"/>
    <cellStyle name="Ênfase4 6 2" xfId="2397"/>
    <cellStyle name="Ênfase4 7" xfId="2398"/>
    <cellStyle name="Ênfase4 7 2" xfId="2399"/>
    <cellStyle name="Ênfase4 8" xfId="2400"/>
    <cellStyle name="Ênfase4 8 2" xfId="2401"/>
    <cellStyle name="Ênfase4 9 2" xfId="2402"/>
    <cellStyle name="Ênfase5 1" xfId="2403"/>
    <cellStyle name="Ênfase5 10 2" xfId="2404"/>
    <cellStyle name="Ênfase5 11 2" xfId="2405"/>
    <cellStyle name="Ênfase5 12 2" xfId="2406"/>
    <cellStyle name="Ênfase5 13 2" xfId="2407"/>
    <cellStyle name="Ênfase5 14 2" xfId="2408"/>
    <cellStyle name="Ênfase5 15 2" xfId="2409"/>
    <cellStyle name="Ênfase5 16 2" xfId="2410"/>
    <cellStyle name="Ênfase5 17 2" xfId="2411"/>
    <cellStyle name="Ênfase5 2" xfId="2412"/>
    <cellStyle name="Ênfase5 2 2" xfId="2413"/>
    <cellStyle name="Ênfase5 3" xfId="2414"/>
    <cellStyle name="Ênfase5 3 2" xfId="2415"/>
    <cellStyle name="Ênfase5 4" xfId="2416"/>
    <cellStyle name="Ênfase5 4 2" xfId="2417"/>
    <cellStyle name="Ênfase5 5" xfId="2418"/>
    <cellStyle name="Ênfase5 5 2" xfId="2419"/>
    <cellStyle name="Ênfase5 6" xfId="2420"/>
    <cellStyle name="Ênfase5 6 2" xfId="2421"/>
    <cellStyle name="Ênfase5 7" xfId="2422"/>
    <cellStyle name="Ênfase5 7 2" xfId="2423"/>
    <cellStyle name="Ênfase5 8" xfId="2424"/>
    <cellStyle name="Ênfase5 8 2" xfId="2425"/>
    <cellStyle name="Ênfase5 9 2" xfId="2426"/>
    <cellStyle name="Ênfase6 1" xfId="2427"/>
    <cellStyle name="Ênfase6 10 2" xfId="2428"/>
    <cellStyle name="Ênfase6 11 2" xfId="2429"/>
    <cellStyle name="Ênfase6 12 2" xfId="2430"/>
    <cellStyle name="Ênfase6 13 2" xfId="2431"/>
    <cellStyle name="Ênfase6 14 2" xfId="2432"/>
    <cellStyle name="Ênfase6 15 2" xfId="2433"/>
    <cellStyle name="Ênfase6 16 2" xfId="2434"/>
    <cellStyle name="Ênfase6 17 2" xfId="2435"/>
    <cellStyle name="Ênfase6 2" xfId="2436"/>
    <cellStyle name="Ênfase6 2 2" xfId="2437"/>
    <cellStyle name="Ênfase6 3" xfId="2438"/>
    <cellStyle name="Ênfase6 3 2" xfId="2439"/>
    <cellStyle name="Ênfase6 4" xfId="2440"/>
    <cellStyle name="Ênfase6 4 2" xfId="2441"/>
    <cellStyle name="Ênfase6 5" xfId="2442"/>
    <cellStyle name="Ênfase6 5 2" xfId="2443"/>
    <cellStyle name="Ênfase6 6" xfId="2444"/>
    <cellStyle name="Ênfase6 6 2" xfId="2445"/>
    <cellStyle name="Ênfase6 7" xfId="2446"/>
    <cellStyle name="Ênfase6 7 2" xfId="2447"/>
    <cellStyle name="Ênfase6 8" xfId="2448"/>
    <cellStyle name="Ênfase6 8 2" xfId="2449"/>
    <cellStyle name="Ênfase6 9 2" xfId="2450"/>
    <cellStyle name="Entrada 1" xfId="741"/>
    <cellStyle name="Entrada 10 2" xfId="742"/>
    <cellStyle name="Entrada 11 2" xfId="743"/>
    <cellStyle name="Entrada 12 2" xfId="744"/>
    <cellStyle name="Entrada 13 2" xfId="745"/>
    <cellStyle name="Entrada 14 2" xfId="746"/>
    <cellStyle name="Entrada 15 2" xfId="747"/>
    <cellStyle name="Entrada 16 2" xfId="748"/>
    <cellStyle name="Entrada 17 2" xfId="749"/>
    <cellStyle name="Entrada 2" xfId="750"/>
    <cellStyle name="Entrada 2 2" xfId="751"/>
    <cellStyle name="Entrada 3" xfId="752"/>
    <cellStyle name="Entrada 3 2" xfId="753"/>
    <cellStyle name="Entrada 4" xfId="754"/>
    <cellStyle name="Entrada 4 2" xfId="755"/>
    <cellStyle name="Entrada 5" xfId="756"/>
    <cellStyle name="Entrada 5 2" xfId="757"/>
    <cellStyle name="Entrada 6" xfId="758"/>
    <cellStyle name="Entrada 6 2" xfId="759"/>
    <cellStyle name="Entrada 7" xfId="760"/>
    <cellStyle name="Entrada 7 2" xfId="761"/>
    <cellStyle name="Entrada 8" xfId="762"/>
    <cellStyle name="Entrada 8 2" xfId="763"/>
    <cellStyle name="Entrada 9 2" xfId="764"/>
    <cellStyle name="Euro" xfId="765"/>
    <cellStyle name="Euro 1" xfId="766"/>
    <cellStyle name="Fixo" xfId="767"/>
    <cellStyle name="Heading1" xfId="768"/>
    <cellStyle name="Hyperlink 2" xfId="769"/>
    <cellStyle name="Incorreto 1" xfId="770"/>
    <cellStyle name="Incorreto 10 2" xfId="771"/>
    <cellStyle name="Incorreto 11 2" xfId="772"/>
    <cellStyle name="Incorreto 12 2" xfId="773"/>
    <cellStyle name="Incorreto 13 2" xfId="774"/>
    <cellStyle name="Incorreto 14 2" xfId="775"/>
    <cellStyle name="Incorreto 15 2" xfId="776"/>
    <cellStyle name="Incorreto 16 2" xfId="777"/>
    <cellStyle name="Incorreto 17 2" xfId="778"/>
    <cellStyle name="Incorreto 2" xfId="779"/>
    <cellStyle name="Incorreto 2 2" xfId="780"/>
    <cellStyle name="Incorreto 3" xfId="781"/>
    <cellStyle name="Incorreto 3 2" xfId="782"/>
    <cellStyle name="Incorreto 4" xfId="783"/>
    <cellStyle name="Incorreto 4 2" xfId="784"/>
    <cellStyle name="Incorreto 5" xfId="785"/>
    <cellStyle name="Incorreto 5 2" xfId="786"/>
    <cellStyle name="Incorreto 6" xfId="787"/>
    <cellStyle name="Incorreto 6 2" xfId="788"/>
    <cellStyle name="Incorreto 7" xfId="789"/>
    <cellStyle name="Incorreto 7 2" xfId="790"/>
    <cellStyle name="Incorreto 8" xfId="791"/>
    <cellStyle name="Incorreto 8 2" xfId="792"/>
    <cellStyle name="Incorreto 9 2" xfId="793"/>
    <cellStyle name="Moeda" xfId="1" builtinId="4"/>
    <cellStyle name="Moeda 2" xfId="794"/>
    <cellStyle name="Moeda 2 2" xfId="795"/>
    <cellStyle name="Moeda 2 2 2" xfId="796"/>
    <cellStyle name="Moeda 2 3" xfId="797"/>
    <cellStyle name="Moeda 2 3 2" xfId="798"/>
    <cellStyle name="Moeda 2 3 3" xfId="799"/>
    <cellStyle name="Moeda 2 4" xfId="800"/>
    <cellStyle name="Moeda 2 4 2" xfId="801"/>
    <cellStyle name="Moeda 2 4 3" xfId="802"/>
    <cellStyle name="Moeda 3" xfId="803"/>
    <cellStyle name="Moeda 3 2" xfId="804"/>
    <cellStyle name="Moeda 3 2 2" xfId="805"/>
    <cellStyle name="Moeda 3 2 2 2" xfId="806"/>
    <cellStyle name="Moeda 3 2 2 3" xfId="807"/>
    <cellStyle name="Moeda 3 2 2 3 2" xfId="808"/>
    <cellStyle name="Moeda 3 2 3" xfId="809"/>
    <cellStyle name="Moeda 4" xfId="810"/>
    <cellStyle name="Moeda 4 2" xfId="811"/>
    <cellStyle name="Moeda 4 3" xfId="812"/>
    <cellStyle name="Moeda 5" xfId="813"/>
    <cellStyle name="Moeda 5 2" xfId="814"/>
    <cellStyle name="Moeda 5 3" xfId="815"/>
    <cellStyle name="Moeda 5 3 2" xfId="816"/>
    <cellStyle name="Moeda 5 4" xfId="817"/>
    <cellStyle name="Moeda 5 5" xfId="818"/>
    <cellStyle name="Moeda 5 5 2" xfId="819"/>
    <cellStyle name="Moeda 6" xfId="820"/>
    <cellStyle name="Moeda 6 2" xfId="821"/>
    <cellStyle name="Moeda 6 3" xfId="822"/>
    <cellStyle name="Moeda 6 3 2" xfId="823"/>
    <cellStyle name="Moeda 6 3 2 2" xfId="824"/>
    <cellStyle name="Moeda 6 3 3" xfId="825"/>
    <cellStyle name="Moeda 6 4" xfId="826"/>
    <cellStyle name="Moeda 6 4 2" xfId="827"/>
    <cellStyle name="Moeda 6 5" xfId="828"/>
    <cellStyle name="Moeda 7" xfId="829"/>
    <cellStyle name="Moeda 8" xfId="830"/>
    <cellStyle name="Moeda0" xfId="831"/>
    <cellStyle name="Neutra 1" xfId="832"/>
    <cellStyle name="Neutra 10 2" xfId="833"/>
    <cellStyle name="Neutra 11 2" xfId="834"/>
    <cellStyle name="Neutra 12 2" xfId="835"/>
    <cellStyle name="Neutra 13 2" xfId="836"/>
    <cellStyle name="Neutra 14 2" xfId="837"/>
    <cellStyle name="Neutra 15 2" xfId="838"/>
    <cellStyle name="Neutra 16 2" xfId="839"/>
    <cellStyle name="Neutra 17 2" xfId="840"/>
    <cellStyle name="Neutra 2" xfId="841"/>
    <cellStyle name="Neutra 2 2" xfId="842"/>
    <cellStyle name="Neutra 3" xfId="843"/>
    <cellStyle name="Neutra 3 2" xfId="844"/>
    <cellStyle name="Neutra 4" xfId="845"/>
    <cellStyle name="Neutra 4 2" xfId="846"/>
    <cellStyle name="Neutra 5" xfId="847"/>
    <cellStyle name="Neutra 5 2" xfId="848"/>
    <cellStyle name="Neutra 6" xfId="849"/>
    <cellStyle name="Neutra 6 2" xfId="850"/>
    <cellStyle name="Neutra 7" xfId="851"/>
    <cellStyle name="Neutra 7 2" xfId="852"/>
    <cellStyle name="Neutra 8" xfId="853"/>
    <cellStyle name="Neutra 8 2" xfId="854"/>
    <cellStyle name="Neutra 9 2" xfId="855"/>
    <cellStyle name="Normal" xfId="0" builtinId="0"/>
    <cellStyle name="Normal 10" xfId="856"/>
    <cellStyle name="Normal 10 2" xfId="857"/>
    <cellStyle name="Normal 100" xfId="858"/>
    <cellStyle name="Normal 101" xfId="859"/>
    <cellStyle name="Normal 102" xfId="860"/>
    <cellStyle name="Normal 103" xfId="861"/>
    <cellStyle name="Normal 104" xfId="862"/>
    <cellStyle name="Normal 105" xfId="863"/>
    <cellStyle name="Normal 106" xfId="864"/>
    <cellStyle name="Normal 107" xfId="865"/>
    <cellStyle name="Normal 108" xfId="866"/>
    <cellStyle name="Normal 109" xfId="867"/>
    <cellStyle name="Normal 11" xfId="868"/>
    <cellStyle name="Normal 11 2" xfId="869"/>
    <cellStyle name="Normal 110" xfId="870"/>
    <cellStyle name="Normal 111" xfId="871"/>
    <cellStyle name="Normal 112" xfId="872"/>
    <cellStyle name="Normal 113" xfId="873"/>
    <cellStyle name="Normal 114" xfId="874"/>
    <cellStyle name="Normal 115" xfId="875"/>
    <cellStyle name="Normal 116" xfId="876"/>
    <cellStyle name="Normal 117" xfId="877"/>
    <cellStyle name="Normal 118" xfId="878"/>
    <cellStyle name="Normal 119" xfId="879"/>
    <cellStyle name="Normal 12" xfId="880"/>
    <cellStyle name="Normal 12 2" xfId="881"/>
    <cellStyle name="Normal 12 2 2" xfId="882"/>
    <cellStyle name="Normal 120" xfId="883"/>
    <cellStyle name="Normal 121" xfId="884"/>
    <cellStyle name="Normal 122" xfId="885"/>
    <cellStyle name="Normal 123" xfId="886"/>
    <cellStyle name="Normal 124" xfId="887"/>
    <cellStyle name="Normal 125" xfId="888"/>
    <cellStyle name="Normal 126" xfId="889"/>
    <cellStyle name="Normal 127" xfId="890"/>
    <cellStyle name="Normal 128" xfId="891"/>
    <cellStyle name="Normal 129" xfId="892"/>
    <cellStyle name="Normal 13" xfId="893"/>
    <cellStyle name="Normal 13 2" xfId="894"/>
    <cellStyle name="Normal 130" xfId="895"/>
    <cellStyle name="Normal 131" xfId="896"/>
    <cellStyle name="Normal 132" xfId="897"/>
    <cellStyle name="Normal 133" xfId="898"/>
    <cellStyle name="Normal 134" xfId="899"/>
    <cellStyle name="Normal 135" xfId="900"/>
    <cellStyle name="Normal 136" xfId="901"/>
    <cellStyle name="Normal 137" xfId="902"/>
    <cellStyle name="Normal 138" xfId="903"/>
    <cellStyle name="Normal 139" xfId="904"/>
    <cellStyle name="Normal 14" xfId="905"/>
    <cellStyle name="Normal 14 2" xfId="906"/>
    <cellStyle name="Normal 140" xfId="907"/>
    <cellStyle name="Normal 141" xfId="908"/>
    <cellStyle name="Normal 142" xfId="909"/>
    <cellStyle name="Normal 143" xfId="910"/>
    <cellStyle name="Normal 144" xfId="911"/>
    <cellStyle name="Normal 145" xfId="912"/>
    <cellStyle name="Normal 146" xfId="913"/>
    <cellStyle name="Normal 147" xfId="914"/>
    <cellStyle name="Normal 148" xfId="915"/>
    <cellStyle name="Normal 149" xfId="916"/>
    <cellStyle name="Normal 15" xfId="917"/>
    <cellStyle name="Normal 15 2" xfId="918"/>
    <cellStyle name="Normal 150" xfId="919"/>
    <cellStyle name="Normal 151" xfId="920"/>
    <cellStyle name="Normal 152" xfId="921"/>
    <cellStyle name="Normal 153" xfId="922"/>
    <cellStyle name="Normal 154" xfId="923"/>
    <cellStyle name="Normal 155" xfId="924"/>
    <cellStyle name="Normal 156" xfId="925"/>
    <cellStyle name="Normal 157" xfId="926"/>
    <cellStyle name="Normal 158" xfId="927"/>
    <cellStyle name="Normal 159" xfId="928"/>
    <cellStyle name="Normal 16" xfId="929"/>
    <cellStyle name="Normal 16 2" xfId="930"/>
    <cellStyle name="Normal 160" xfId="931"/>
    <cellStyle name="Normal 161" xfId="932"/>
    <cellStyle name="Normal 162" xfId="933"/>
    <cellStyle name="Normal 163" xfId="934"/>
    <cellStyle name="Normal 164" xfId="935"/>
    <cellStyle name="Normal 165" xfId="936"/>
    <cellStyle name="Normal 166" xfId="937"/>
    <cellStyle name="Normal 167" xfId="938"/>
    <cellStyle name="Normal 168" xfId="939"/>
    <cellStyle name="Normal 169" xfId="940"/>
    <cellStyle name="Normal 17" xfId="941"/>
    <cellStyle name="Normal 17 2" xfId="942"/>
    <cellStyle name="Normal 170" xfId="943"/>
    <cellStyle name="Normal 171" xfId="944"/>
    <cellStyle name="Normal 172" xfId="945"/>
    <cellStyle name="Normal 173" xfId="946"/>
    <cellStyle name="Normal 174" xfId="947"/>
    <cellStyle name="Normal 175" xfId="948"/>
    <cellStyle name="Normal 176" xfId="949"/>
    <cellStyle name="Normal 177" xfId="950"/>
    <cellStyle name="Normal 178" xfId="951"/>
    <cellStyle name="Normal 179" xfId="952"/>
    <cellStyle name="Normal 18" xfId="953"/>
    <cellStyle name="Normal 18 2" xfId="954"/>
    <cellStyle name="Normal 180" xfId="955"/>
    <cellStyle name="Normal 181" xfId="956"/>
    <cellStyle name="Normal 182" xfId="957"/>
    <cellStyle name="Normal 183" xfId="958"/>
    <cellStyle name="Normal 184" xfId="959"/>
    <cellStyle name="Normal 184 2" xfId="960"/>
    <cellStyle name="Normal 185" xfId="961"/>
    <cellStyle name="Normal 186" xfId="962"/>
    <cellStyle name="Normal 187" xfId="963"/>
    <cellStyle name="Normal 188" xfId="964"/>
    <cellStyle name="Normal 189" xfId="965"/>
    <cellStyle name="Normal 19" xfId="966"/>
    <cellStyle name="Normal 190" xfId="967"/>
    <cellStyle name="Normal 191" xfId="968"/>
    <cellStyle name="Normal 192" xfId="969"/>
    <cellStyle name="Normal 193" xfId="970"/>
    <cellStyle name="Normal 194" xfId="971"/>
    <cellStyle name="Normal 195" xfId="972"/>
    <cellStyle name="Normal 196" xfId="973"/>
    <cellStyle name="Normal 197" xfId="974"/>
    <cellStyle name="Normal 198" xfId="975"/>
    <cellStyle name="Normal 199" xfId="976"/>
    <cellStyle name="Normal 2" xfId="977"/>
    <cellStyle name="Normal 2 1" xfId="978"/>
    <cellStyle name="Normal 2 10" xfId="979"/>
    <cellStyle name="Normal 2 11" xfId="980"/>
    <cellStyle name="Normal 2 12" xfId="981"/>
    <cellStyle name="Normal 2 13" xfId="982"/>
    <cellStyle name="Normal 2 14" xfId="983"/>
    <cellStyle name="Normal 2 15" xfId="984"/>
    <cellStyle name="Normal 2 16" xfId="985"/>
    <cellStyle name="Normal 2 17" xfId="986"/>
    <cellStyle name="Normal 2 18" xfId="987"/>
    <cellStyle name="Normal 2 2" xfId="988"/>
    <cellStyle name="Normal 2 2 10" xfId="989"/>
    <cellStyle name="Normal 2 2 11" xfId="990"/>
    <cellStyle name="Normal 2 2 12" xfId="991"/>
    <cellStyle name="Normal 2 2 13" xfId="992"/>
    <cellStyle name="Normal 2 2 14" xfId="993"/>
    <cellStyle name="Normal 2 2 15" xfId="994"/>
    <cellStyle name="Normal 2 2 16" xfId="995"/>
    <cellStyle name="Normal 2 2 2" xfId="996"/>
    <cellStyle name="Normal 2 2 2 10" xfId="997"/>
    <cellStyle name="Normal 2 2 2 11" xfId="998"/>
    <cellStyle name="Normal 2 2 2 12" xfId="999"/>
    <cellStyle name="Normal 2 2 2 13" xfId="1000"/>
    <cellStyle name="Normal 2 2 2 14" xfId="1001"/>
    <cellStyle name="Normal 2 2 2 2" xfId="1002"/>
    <cellStyle name="Normal 2 2 2 2 2" xfId="1003"/>
    <cellStyle name="Normal 2 2 2 3" xfId="1004"/>
    <cellStyle name="Normal 2 2 2 4" xfId="1005"/>
    <cellStyle name="Normal 2 2 2 5" xfId="1006"/>
    <cellStyle name="Normal 2 2 2 6" xfId="1007"/>
    <cellStyle name="Normal 2 2 2 7" xfId="1008"/>
    <cellStyle name="Normal 2 2 2 8" xfId="1009"/>
    <cellStyle name="Normal 2 2 2 9" xfId="1010"/>
    <cellStyle name="Normal 2 2 3" xfId="1011"/>
    <cellStyle name="Normal 2 2 4" xfId="1012"/>
    <cellStyle name="Normal 2 2 5" xfId="1013"/>
    <cellStyle name="Normal 2 2 5 2" xfId="1014"/>
    <cellStyle name="Normal 2 2 6" xfId="1015"/>
    <cellStyle name="Normal 2 2 7" xfId="1016"/>
    <cellStyle name="Normal 2 2 8" xfId="1017"/>
    <cellStyle name="Normal 2 2 9" xfId="1018"/>
    <cellStyle name="Normal 2 3" xfId="1019"/>
    <cellStyle name="Normal 2 3 10" xfId="1020"/>
    <cellStyle name="Normal 2 3 11" xfId="1021"/>
    <cellStyle name="Normal 2 3 12" xfId="1022"/>
    <cellStyle name="Normal 2 3 2" xfId="1023"/>
    <cellStyle name="Normal 2 3 2 2" xfId="1024"/>
    <cellStyle name="Normal 2 3 3" xfId="1025"/>
    <cellStyle name="Normal 2 3 4" xfId="1026"/>
    <cellStyle name="Normal 2 3 5" xfId="1027"/>
    <cellStyle name="Normal 2 3 6" xfId="1028"/>
    <cellStyle name="Normal 2 3 7" xfId="1029"/>
    <cellStyle name="Normal 2 3 8" xfId="1030"/>
    <cellStyle name="Normal 2 3 9" xfId="1031"/>
    <cellStyle name="Normal 2 4" xfId="1032"/>
    <cellStyle name="Normal 2 4 2" xfId="1033"/>
    <cellStyle name="Normal 2 5" xfId="1034"/>
    <cellStyle name="Normal 2 5 2" xfId="1035"/>
    <cellStyle name="Normal 2 6" xfId="1036"/>
    <cellStyle name="Normal 2 6 2" xfId="1037"/>
    <cellStyle name="Normal 2 7" xfId="1038"/>
    <cellStyle name="Normal 2 7 2" xfId="1039"/>
    <cellStyle name="Normal 2 8" xfId="1040"/>
    <cellStyle name="Normal 2 9" xfId="1041"/>
    <cellStyle name="Normal 2_ORÇAMENTO ESTACIONAMENTO DE CAMINHÕES" xfId="1068"/>
    <cellStyle name="Normal 20" xfId="1042"/>
    <cellStyle name="Normal 200" xfId="1043"/>
    <cellStyle name="Normal 201" xfId="1044"/>
    <cellStyle name="Normal 202" xfId="1045"/>
    <cellStyle name="Normal 203" xfId="1046"/>
    <cellStyle name="Normal 204" xfId="1047"/>
    <cellStyle name="Normal 205" xfId="1048"/>
    <cellStyle name="Normal 206" xfId="1049"/>
    <cellStyle name="Normal 207" xfId="1050"/>
    <cellStyle name="Normal 21" xfId="1051"/>
    <cellStyle name="Normal 21 2" xfId="1052"/>
    <cellStyle name="Normal 22" xfId="1053"/>
    <cellStyle name="Normal 22 2" xfId="1054"/>
    <cellStyle name="Normal 23" xfId="1055"/>
    <cellStyle name="Normal 23 2" xfId="1056"/>
    <cellStyle name="Normal 24" xfId="1057"/>
    <cellStyle name="Normal 24 2" xfId="1058"/>
    <cellStyle name="Normal 25" xfId="1059"/>
    <cellStyle name="Normal 25 2" xfId="1060"/>
    <cellStyle name="Normal 26" xfId="1061"/>
    <cellStyle name="Normal 26 2" xfId="1062"/>
    <cellStyle name="Normal 27" xfId="1063"/>
    <cellStyle name="Normal 28" xfId="1064"/>
    <cellStyle name="Normal 28 2" xfId="1065"/>
    <cellStyle name="Normal 29" xfId="1066"/>
    <cellStyle name="Normal 29 2" xfId="1067"/>
    <cellStyle name="Normal 3" xfId="1069"/>
    <cellStyle name="Normal 3 1" xfId="1070"/>
    <cellStyle name="Normal 3 10" xfId="1071"/>
    <cellStyle name="Normal 3 11" xfId="1072"/>
    <cellStyle name="Normal 3 12" xfId="1073"/>
    <cellStyle name="Normal 3 13" xfId="1074"/>
    <cellStyle name="Normal 3 14" xfId="1075"/>
    <cellStyle name="Normal 3 15" xfId="1076"/>
    <cellStyle name="Normal 3 16" xfId="1077"/>
    <cellStyle name="Normal 3 17" xfId="1078"/>
    <cellStyle name="Normal 3 18" xfId="1079"/>
    <cellStyle name="Normal 3 19" xfId="1080"/>
    <cellStyle name="Normal 3 2" xfId="1081"/>
    <cellStyle name="Normal 3 2 2" xfId="1082"/>
    <cellStyle name="Normal 3 2 2 2" xfId="1083"/>
    <cellStyle name="Normal 3 2 2 3" xfId="1084"/>
    <cellStyle name="Normal 3 20" xfId="1085"/>
    <cellStyle name="Normal 3 21" xfId="1086"/>
    <cellStyle name="Normal 3 22" xfId="1087"/>
    <cellStyle name="Normal 3 23" xfId="1088"/>
    <cellStyle name="Normal 3 24" xfId="1089"/>
    <cellStyle name="Normal 3 25" xfId="1090"/>
    <cellStyle name="Normal 3 26" xfId="1091"/>
    <cellStyle name="Normal 3 27" xfId="1092"/>
    <cellStyle name="Normal 3 28" xfId="1093"/>
    <cellStyle name="Normal 3 29" xfId="1094"/>
    <cellStyle name="Normal 3 3" xfId="1095"/>
    <cellStyle name="Normal 3 3 2" xfId="1096"/>
    <cellStyle name="Normal 3 3 2 2" xfId="1097"/>
    <cellStyle name="Normal 3 3 2 3" xfId="1098"/>
    <cellStyle name="Normal 3 3 3" xfId="1099"/>
    <cellStyle name="Normal 3 30" xfId="1100"/>
    <cellStyle name="Normal 3 4" xfId="1101"/>
    <cellStyle name="Normal 3 4 2" xfId="1102"/>
    <cellStyle name="Normal 3 4 3" xfId="1103"/>
    <cellStyle name="Normal 3 4 4" xfId="1104"/>
    <cellStyle name="Normal 3 5" xfId="1105"/>
    <cellStyle name="Normal 3 5 2" xfId="1106"/>
    <cellStyle name="Normal 3 5 3" xfId="1107"/>
    <cellStyle name="Normal 3 6" xfId="1108"/>
    <cellStyle name="Normal 3 7" xfId="1109"/>
    <cellStyle name="Normal 3 8" xfId="1110"/>
    <cellStyle name="Normal 3 9" xfId="1111"/>
    <cellStyle name="Normal 30" xfId="1112"/>
    <cellStyle name="Normal 30 2" xfId="1113"/>
    <cellStyle name="Normal 31" xfId="1114"/>
    <cellStyle name="Normal 31 2" xfId="1115"/>
    <cellStyle name="Normal 32" xfId="1116"/>
    <cellStyle name="Normal 32 2" xfId="1117"/>
    <cellStyle name="Normal 33" xfId="1118"/>
    <cellStyle name="Normal 33 2" xfId="1119"/>
    <cellStyle name="Normal 34" xfId="1120"/>
    <cellStyle name="Normal 34 2" xfId="1121"/>
    <cellStyle name="Normal 35" xfId="1122"/>
    <cellStyle name="Normal 35 2" xfId="1123"/>
    <cellStyle name="Normal 36" xfId="1124"/>
    <cellStyle name="Normal 36 2" xfId="1125"/>
    <cellStyle name="Normal 37" xfId="1126"/>
    <cellStyle name="Normal 37 2" xfId="1127"/>
    <cellStyle name="Normal 38" xfId="1128"/>
    <cellStyle name="Normal 38 2" xfId="1129"/>
    <cellStyle name="Normal 39" xfId="1130"/>
    <cellStyle name="Normal 39 2" xfId="1131"/>
    <cellStyle name="Normal 4" xfId="1132"/>
    <cellStyle name="Normal 4 10" xfId="1133"/>
    <cellStyle name="Normal 4 11" xfId="1134"/>
    <cellStyle name="Normal 4 12" xfId="1135"/>
    <cellStyle name="Normal 4 13" xfId="1136"/>
    <cellStyle name="Normal 4 14" xfId="1137"/>
    <cellStyle name="Normal 4 15" xfId="1138"/>
    <cellStyle name="Normal 4 16" xfId="1139"/>
    <cellStyle name="Normal 4 17" xfId="1140"/>
    <cellStyle name="Normal 4 18" xfId="1141"/>
    <cellStyle name="Normal 4 19" xfId="1142"/>
    <cellStyle name="Normal 4 2" xfId="1143"/>
    <cellStyle name="Normal 4 2 2" xfId="1144"/>
    <cellStyle name="Normal 4 20" xfId="1145"/>
    <cellStyle name="Normal 4 3" xfId="1146"/>
    <cellStyle name="Normal 4 3 2" xfId="1147"/>
    <cellStyle name="Normal 4 4" xfId="1148"/>
    <cellStyle name="Normal 4 5" xfId="1149"/>
    <cellStyle name="Normal 4 6" xfId="1150"/>
    <cellStyle name="Normal 4 7" xfId="1151"/>
    <cellStyle name="Normal 4 8" xfId="1152"/>
    <cellStyle name="Normal 4 9" xfId="1153"/>
    <cellStyle name="Normal 4_Cópia de Orçamento SBTT" xfId="1170"/>
    <cellStyle name="Normal 40" xfId="1154"/>
    <cellStyle name="Normal 40 2" xfId="1155"/>
    <cellStyle name="Normal 41" xfId="1156"/>
    <cellStyle name="Normal 41 2" xfId="1157"/>
    <cellStyle name="Normal 42" xfId="1158"/>
    <cellStyle name="Normal 42 2" xfId="1159"/>
    <cellStyle name="Normal 43" xfId="1160"/>
    <cellStyle name="Normal 44" xfId="1161"/>
    <cellStyle name="Normal 45" xfId="1162"/>
    <cellStyle name="Normal 46" xfId="1163"/>
    <cellStyle name="Normal 46 2" xfId="1164"/>
    <cellStyle name="Normal 47" xfId="1165"/>
    <cellStyle name="Normal 47 2" xfId="1166"/>
    <cellStyle name="Normal 48" xfId="1167"/>
    <cellStyle name="Normal 48 2" xfId="1168"/>
    <cellStyle name="Normal 49" xfId="1169"/>
    <cellStyle name="Normal 5" xfId="1171"/>
    <cellStyle name="Normal 5 2" xfId="1172"/>
    <cellStyle name="Normal 5 2 2" xfId="1173"/>
    <cellStyle name="Normal 5 2 2 2" xfId="1174"/>
    <cellStyle name="Normal 5 3" xfId="1175"/>
    <cellStyle name="Normal 50" xfId="1176"/>
    <cellStyle name="Normal 50 2" xfId="1177"/>
    <cellStyle name="Normal 51" xfId="1178"/>
    <cellStyle name="Normal 52" xfId="1179"/>
    <cellStyle name="Normal 52 2" xfId="1180"/>
    <cellStyle name="Normal 53" xfId="1181"/>
    <cellStyle name="Normal 54" xfId="1182"/>
    <cellStyle name="Normal 55" xfId="1183"/>
    <cellStyle name="Normal 56" xfId="1184"/>
    <cellStyle name="Normal 56 2" xfId="1185"/>
    <cellStyle name="Normal 57" xfId="1186"/>
    <cellStyle name="Normal 57 2" xfId="1187"/>
    <cellStyle name="Normal 58" xfId="1188"/>
    <cellStyle name="Normal 59" xfId="1189"/>
    <cellStyle name="Normal 6" xfId="1190"/>
    <cellStyle name="Normal 6 2" xfId="1191"/>
    <cellStyle name="Normal 6 3" xfId="1192"/>
    <cellStyle name="Normal 60" xfId="1193"/>
    <cellStyle name="Normal 60 2" xfId="1194"/>
    <cellStyle name="Normal 61" xfId="1195"/>
    <cellStyle name="Normal 62" xfId="1196"/>
    <cellStyle name="Normal 63" xfId="1197"/>
    <cellStyle name="Normal 64" xfId="1198"/>
    <cellStyle name="Normal 65" xfId="1199"/>
    <cellStyle name="Normal 66" xfId="1200"/>
    <cellStyle name="Normal 67" xfId="1201"/>
    <cellStyle name="Normal 68" xfId="1202"/>
    <cellStyle name="Normal 69" xfId="1203"/>
    <cellStyle name="Normal 7" xfId="1204"/>
    <cellStyle name="Normal 7 2" xfId="1205"/>
    <cellStyle name="Normal 7 3" xfId="1206"/>
    <cellStyle name="Normal 7 3 2" xfId="1207"/>
    <cellStyle name="Normal 70" xfId="1208"/>
    <cellStyle name="Normal 71" xfId="1209"/>
    <cellStyle name="Normal 72" xfId="1210"/>
    <cellStyle name="Normal 73" xfId="1211"/>
    <cellStyle name="Normal 74" xfId="1212"/>
    <cellStyle name="Normal 75" xfId="1213"/>
    <cellStyle name="Normal 76" xfId="1214"/>
    <cellStyle name="Normal 77" xfId="1215"/>
    <cellStyle name="Normal 78" xfId="1216"/>
    <cellStyle name="Normal 79" xfId="1217"/>
    <cellStyle name="Normal 8" xfId="1218"/>
    <cellStyle name="Normal 8 2" xfId="1219"/>
    <cellStyle name="Normal 8 3" xfId="1220"/>
    <cellStyle name="Normal 80" xfId="1221"/>
    <cellStyle name="Normal 81" xfId="1222"/>
    <cellStyle name="Normal 82" xfId="1223"/>
    <cellStyle name="Normal 83" xfId="1224"/>
    <cellStyle name="Normal 84" xfId="1225"/>
    <cellStyle name="Normal 85" xfId="1226"/>
    <cellStyle name="Normal 86" xfId="1227"/>
    <cellStyle name="Normal 87" xfId="1228"/>
    <cellStyle name="Normal 88" xfId="1229"/>
    <cellStyle name="Normal 89" xfId="1230"/>
    <cellStyle name="Normal 9" xfId="1231"/>
    <cellStyle name="Normal 9 2" xfId="1232"/>
    <cellStyle name="Normal 90" xfId="1233"/>
    <cellStyle name="Normal 91" xfId="1234"/>
    <cellStyle name="Normal 92" xfId="1235"/>
    <cellStyle name="Normal 93" xfId="1236"/>
    <cellStyle name="Normal 94" xfId="1237"/>
    <cellStyle name="Normal 95" xfId="1238"/>
    <cellStyle name="Normal 96" xfId="1239"/>
    <cellStyle name="Normal 97" xfId="1240"/>
    <cellStyle name="Normal 98" xfId="1241"/>
    <cellStyle name="Normal 99" xfId="1242"/>
    <cellStyle name="Nota 1" xfId="1243"/>
    <cellStyle name="Nota 10" xfId="1244"/>
    <cellStyle name="Nota 10 2" xfId="1245"/>
    <cellStyle name="Nota 11" xfId="1246"/>
    <cellStyle name="Nota 11 2" xfId="1247"/>
    <cellStyle name="Nota 12" xfId="1248"/>
    <cellStyle name="Nota 12 2" xfId="1249"/>
    <cellStyle name="Nota 13" xfId="1250"/>
    <cellStyle name="Nota 13 2" xfId="1251"/>
    <cellStyle name="Nota 14" xfId="1252"/>
    <cellStyle name="Nota 14 2" xfId="1253"/>
    <cellStyle name="Nota 15" xfId="1254"/>
    <cellStyle name="Nota 15 2" xfId="1255"/>
    <cellStyle name="Nota 16" xfId="1256"/>
    <cellStyle name="Nota 16 2" xfId="1257"/>
    <cellStyle name="Nota 17" xfId="1258"/>
    <cellStyle name="Nota 17 2" xfId="1259"/>
    <cellStyle name="Nota 18" xfId="1260"/>
    <cellStyle name="Nota 19" xfId="1261"/>
    <cellStyle name="Nota 2" xfId="1262"/>
    <cellStyle name="Nota 2 10" xfId="1263"/>
    <cellStyle name="Nota 2 11" xfId="1264"/>
    <cellStyle name="Nota 2 12" xfId="1265"/>
    <cellStyle name="Nota 2 13" xfId="1266"/>
    <cellStyle name="Nota 2 14" xfId="1267"/>
    <cellStyle name="Nota 2 15" xfId="1268"/>
    <cellStyle name="Nota 2 16" xfId="1269"/>
    <cellStyle name="Nota 2 17" xfId="1270"/>
    <cellStyle name="Nota 2 18" xfId="1271"/>
    <cellStyle name="Nota 2 19" xfId="1272"/>
    <cellStyle name="Nota 2 2" xfId="1273"/>
    <cellStyle name="Nota 2 2 2" xfId="1274"/>
    <cellStyle name="Nota 2 2 2 2" xfId="1275"/>
    <cellStyle name="Nota 2 2 3" xfId="1276"/>
    <cellStyle name="Nota 2 2 4" xfId="1277"/>
    <cellStyle name="Nota 2 2 4 2" xfId="1278"/>
    <cellStyle name="Nota 2 2 5" xfId="1279"/>
    <cellStyle name="Nota 2 20" xfId="1280"/>
    <cellStyle name="Nota 2 20 2" xfId="1281"/>
    <cellStyle name="Nota 2 21" xfId="1282"/>
    <cellStyle name="Nota 2 22" xfId="1283"/>
    <cellStyle name="Nota 2 3" xfId="1284"/>
    <cellStyle name="Nota 2 4" xfId="1285"/>
    <cellStyle name="Nota 2 5" xfId="1286"/>
    <cellStyle name="Nota 2 6" xfId="1287"/>
    <cellStyle name="Nota 2 7" xfId="1288"/>
    <cellStyle name="Nota 2 8" xfId="1289"/>
    <cellStyle name="Nota 2 9" xfId="1290"/>
    <cellStyle name="Nota 20" xfId="1291"/>
    <cellStyle name="Nota 21" xfId="1292"/>
    <cellStyle name="Nota 22" xfId="1293"/>
    <cellStyle name="Nota 23" xfId="1294"/>
    <cellStyle name="Nota 24" xfId="1295"/>
    <cellStyle name="Nota 25" xfId="1296"/>
    <cellStyle name="Nota 26" xfId="1297"/>
    <cellStyle name="Nota 27" xfId="1298"/>
    <cellStyle name="Nota 3" xfId="1299"/>
    <cellStyle name="Nota 3 2" xfId="1300"/>
    <cellStyle name="Nota 3 2 2" xfId="1301"/>
    <cellStyle name="Nota 3 2 2 2" xfId="1302"/>
    <cellStyle name="Nota 3 2 3" xfId="1303"/>
    <cellStyle name="Nota 3 2 4" xfId="1304"/>
    <cellStyle name="Nota 3 2 4 2" xfId="1305"/>
    <cellStyle name="Nota 3 2 5" xfId="1306"/>
    <cellStyle name="Nota 3 3" xfId="1307"/>
    <cellStyle name="Nota 3 4" xfId="1308"/>
    <cellStyle name="Nota 3 4 2" xfId="1309"/>
    <cellStyle name="Nota 3 5" xfId="1310"/>
    <cellStyle name="Nota 3 6" xfId="1311"/>
    <cellStyle name="Nota 4" xfId="1312"/>
    <cellStyle name="Nota 4 2" xfId="1313"/>
    <cellStyle name="Nota 4 2 2" xfId="1314"/>
    <cellStyle name="Nota 4 2 2 2" xfId="1315"/>
    <cellStyle name="Nota 4 2 3" xfId="1316"/>
    <cellStyle name="Nota 4 2 4" xfId="1317"/>
    <cellStyle name="Nota 4 2 4 2" xfId="1318"/>
    <cellStyle name="Nota 4 2 5" xfId="1319"/>
    <cellStyle name="Nota 4 3" xfId="1320"/>
    <cellStyle name="Nota 4 4" xfId="1321"/>
    <cellStyle name="Nota 4 4 2" xfId="1322"/>
    <cellStyle name="Nota 4 5" xfId="1323"/>
    <cellStyle name="Nota 4 6" xfId="1324"/>
    <cellStyle name="Nota 5" xfId="1325"/>
    <cellStyle name="Nota 5 2" xfId="1326"/>
    <cellStyle name="Nota 6" xfId="1327"/>
    <cellStyle name="Nota 6 2" xfId="1328"/>
    <cellStyle name="Nota 7" xfId="1329"/>
    <cellStyle name="Nota 7 2" xfId="1330"/>
    <cellStyle name="Nota 8" xfId="1331"/>
    <cellStyle name="Nota 8 2" xfId="1332"/>
    <cellStyle name="Nota 9" xfId="1333"/>
    <cellStyle name="Nota 9 2" xfId="1334"/>
    <cellStyle name="padroes" xfId="1335"/>
    <cellStyle name="padroes 1" xfId="1336"/>
    <cellStyle name="Percent 2" xfId="1337"/>
    <cellStyle name="planilhas" xfId="1338"/>
    <cellStyle name="planilhas 1" xfId="1339"/>
    <cellStyle name="Porcentagem" xfId="2" builtinId="5"/>
    <cellStyle name="Porcentagem 10 2" xfId="1340"/>
    <cellStyle name="Porcentagem 12 2" xfId="1341"/>
    <cellStyle name="Porcentagem 2" xfId="1342"/>
    <cellStyle name="Porcentagem 2 1" xfId="1343"/>
    <cellStyle name="Porcentagem 2 2" xfId="1344"/>
    <cellStyle name="Porcentagem 2 2 2" xfId="1345"/>
    <cellStyle name="Porcentagem 2 2 3" xfId="1346"/>
    <cellStyle name="Porcentagem 2 3" xfId="1347"/>
    <cellStyle name="Porcentagem 2 3 2" xfId="1348"/>
    <cellStyle name="Porcentagem 2 3 2 2" xfId="1349"/>
    <cellStyle name="Porcentagem 2 3 3" xfId="1350"/>
    <cellStyle name="Porcentagem 2 3 3 2" xfId="1351"/>
    <cellStyle name="Porcentagem 2 3 4" xfId="1352"/>
    <cellStyle name="Porcentagem 2 4" xfId="1353"/>
    <cellStyle name="Porcentagem 2 5" xfId="1354"/>
    <cellStyle name="Porcentagem 2 6" xfId="1355"/>
    <cellStyle name="Porcentagem 2 6 2" xfId="1356"/>
    <cellStyle name="Porcentagem 2 7" xfId="1357"/>
    <cellStyle name="Porcentagem 3" xfId="1358"/>
    <cellStyle name="Porcentagem 3 2" xfId="1359"/>
    <cellStyle name="Porcentagem 3 2 2" xfId="1360"/>
    <cellStyle name="Porcentagem 3 3" xfId="1361"/>
    <cellStyle name="Porcentagem 3 4" xfId="1362"/>
    <cellStyle name="Porcentagem 3 4 2" xfId="1363"/>
    <cellStyle name="Porcentagem 3 5" xfId="1364"/>
    <cellStyle name="Porcentagem 3 5 2" xfId="1365"/>
    <cellStyle name="Porcentagem 4" xfId="1366"/>
    <cellStyle name="Porcentagem 4 2" xfId="1367"/>
    <cellStyle name="Porcentagem 4 2 2" xfId="1368"/>
    <cellStyle name="Porcentagem 4 2 2 2" xfId="1369"/>
    <cellStyle name="Porcentagem 4 2 3" xfId="1370"/>
    <cellStyle name="Porcentagem 4 2 4" xfId="1371"/>
    <cellStyle name="Porcentagem 4 3" xfId="1372"/>
    <cellStyle name="Porcentagem 4 4" xfId="1373"/>
    <cellStyle name="Porcentagem 4 4 2" xfId="1374"/>
    <cellStyle name="Porcentagem 4 5" xfId="1375"/>
    <cellStyle name="Porcentagem 4 5 2" xfId="1376"/>
    <cellStyle name="Porcentagem 5" xfId="1377"/>
    <cellStyle name="Porcentagem 5 2" xfId="1378"/>
    <cellStyle name="Porcentagem 6" xfId="1379"/>
    <cellStyle name="Porcentagem 6 2" xfId="1380"/>
    <cellStyle name="Porcentagem 7" xfId="1381"/>
    <cellStyle name="Porcentagem 7 2" xfId="1382"/>
    <cellStyle name="Porcentagem 8 2" xfId="1383"/>
    <cellStyle name="Porcentagem 9 2" xfId="1384"/>
    <cellStyle name="Result" xfId="1385"/>
    <cellStyle name="Result2" xfId="1386"/>
    <cellStyle name="Saída 1" xfId="1387"/>
    <cellStyle name="Saída 10 2" xfId="1388"/>
    <cellStyle name="Saída 11 2" xfId="1389"/>
    <cellStyle name="Saída 12 2" xfId="1390"/>
    <cellStyle name="Saída 13 2" xfId="1391"/>
    <cellStyle name="Saída 14 2" xfId="1392"/>
    <cellStyle name="Saída 15 2" xfId="1393"/>
    <cellStyle name="Saída 16 2" xfId="1394"/>
    <cellStyle name="Saída 17 2" xfId="1395"/>
    <cellStyle name="Saída 2" xfId="1396"/>
    <cellStyle name="Saída 2 2" xfId="1397"/>
    <cellStyle name="Saída 3" xfId="1398"/>
    <cellStyle name="Saída 3 2" xfId="1399"/>
    <cellStyle name="Saída 4" xfId="1400"/>
    <cellStyle name="Saída 4 2" xfId="1401"/>
    <cellStyle name="Saída 5" xfId="1402"/>
    <cellStyle name="Saída 5 2" xfId="1403"/>
    <cellStyle name="Saída 6" xfId="1404"/>
    <cellStyle name="Saída 6 2" xfId="1405"/>
    <cellStyle name="Saída 7" xfId="1406"/>
    <cellStyle name="Saída 7 2" xfId="1407"/>
    <cellStyle name="Saída 8" xfId="1408"/>
    <cellStyle name="Saída 8 2" xfId="1409"/>
    <cellStyle name="Saída 9 2" xfId="1410"/>
    <cellStyle name="Separador de milhares 10" xfId="1411"/>
    <cellStyle name="Separador de milhares 10 10" xfId="1412"/>
    <cellStyle name="Separador de milhares 10 10 2" xfId="1413"/>
    <cellStyle name="Separador de milhares 10 11" xfId="1414"/>
    <cellStyle name="Separador de milhares 10 11 2" xfId="1415"/>
    <cellStyle name="Separador de milhares 10 12" xfId="1416"/>
    <cellStyle name="Separador de milhares 10 12 2" xfId="1417"/>
    <cellStyle name="Separador de milhares 10 13" xfId="1418"/>
    <cellStyle name="Separador de milhares 10 13 2" xfId="1419"/>
    <cellStyle name="Separador de milhares 10 14" xfId="1420"/>
    <cellStyle name="Separador de milhares 10 14 2" xfId="1421"/>
    <cellStyle name="Separador de milhares 10 15" xfId="1422"/>
    <cellStyle name="Separador de milhares 10 2" xfId="1423"/>
    <cellStyle name="Separador de milhares 10 2 2" xfId="1424"/>
    <cellStyle name="Separador de milhares 10 3" xfId="1425"/>
    <cellStyle name="Separador de milhares 10 3 2" xfId="1426"/>
    <cellStyle name="Separador de milhares 10 4" xfId="1427"/>
    <cellStyle name="Separador de milhares 10 4 2" xfId="1428"/>
    <cellStyle name="Separador de milhares 10 5" xfId="1429"/>
    <cellStyle name="Separador de milhares 10 5 2" xfId="1430"/>
    <cellStyle name="Separador de milhares 10 6" xfId="1431"/>
    <cellStyle name="Separador de milhares 10 6 2" xfId="1432"/>
    <cellStyle name="Separador de milhares 10 7" xfId="1433"/>
    <cellStyle name="Separador de milhares 10 7 2" xfId="1434"/>
    <cellStyle name="Separador de milhares 10 8" xfId="1435"/>
    <cellStyle name="Separador de milhares 10 8 2" xfId="1436"/>
    <cellStyle name="Separador de milhares 10 9" xfId="1437"/>
    <cellStyle name="Separador de milhares 10 9 2" xfId="1438"/>
    <cellStyle name="Separador de milhares 100" xfId="1439"/>
    <cellStyle name="Separador de milhares 100 2" xfId="1440"/>
    <cellStyle name="Separador de milhares 101" xfId="1441"/>
    <cellStyle name="Separador de milhares 101 2" xfId="1442"/>
    <cellStyle name="Separador de milhares 102" xfId="1443"/>
    <cellStyle name="Separador de milhares 102 2" xfId="1444"/>
    <cellStyle name="Separador de milhares 103" xfId="1445"/>
    <cellStyle name="Separador de milhares 103 2" xfId="1446"/>
    <cellStyle name="Separador de milhares 104" xfId="1447"/>
    <cellStyle name="Separador de milhares 104 2" xfId="1448"/>
    <cellStyle name="Separador de milhares 105" xfId="1449"/>
    <cellStyle name="Separador de milhares 105 2" xfId="1450"/>
    <cellStyle name="Separador de milhares 106" xfId="1451"/>
    <cellStyle name="Separador de milhares 106 2" xfId="1452"/>
    <cellStyle name="Separador de milhares 107" xfId="1453"/>
    <cellStyle name="Separador de milhares 107 2" xfId="1454"/>
    <cellStyle name="Separador de milhares 108" xfId="1455"/>
    <cellStyle name="Separador de milhares 108 2" xfId="1456"/>
    <cellStyle name="Separador de milhares 109" xfId="1457"/>
    <cellStyle name="Separador de milhares 109 2" xfId="1458"/>
    <cellStyle name="Separador de milhares 11" xfId="1459"/>
    <cellStyle name="Separador de milhares 11 2" xfId="1460"/>
    <cellStyle name="Separador de milhares 11 2 2" xfId="1461"/>
    <cellStyle name="Separador de milhares 11 3" xfId="1462"/>
    <cellStyle name="Separador de milhares 110" xfId="1463"/>
    <cellStyle name="Separador de milhares 110 2" xfId="1464"/>
    <cellStyle name="Separador de milhares 111" xfId="1465"/>
    <cellStyle name="Separador de milhares 111 2" xfId="1466"/>
    <cellStyle name="Separador de milhares 112" xfId="1467"/>
    <cellStyle name="Separador de milhares 112 2" xfId="1468"/>
    <cellStyle name="Separador de milhares 113" xfId="1469"/>
    <cellStyle name="Separador de milhares 113 2" xfId="1470"/>
    <cellStyle name="Separador de milhares 114" xfId="1471"/>
    <cellStyle name="Separador de milhares 114 2" xfId="1472"/>
    <cellStyle name="Separador de milhares 115" xfId="1473"/>
    <cellStyle name="Separador de milhares 115 2" xfId="1474"/>
    <cellStyle name="Separador de milhares 116" xfId="1475"/>
    <cellStyle name="Separador de milhares 116 2" xfId="1476"/>
    <cellStyle name="Separador de milhares 117" xfId="1477"/>
    <cellStyle name="Separador de milhares 117 2" xfId="1478"/>
    <cellStyle name="Separador de milhares 118" xfId="1479"/>
    <cellStyle name="Separador de milhares 118 2" xfId="1480"/>
    <cellStyle name="Separador de milhares 119" xfId="1481"/>
    <cellStyle name="Separador de milhares 119 2" xfId="1482"/>
    <cellStyle name="Separador de milhares 12" xfId="1483"/>
    <cellStyle name="Separador de milhares 12 2" xfId="1484"/>
    <cellStyle name="Separador de milhares 12 2 2" xfId="1485"/>
    <cellStyle name="Separador de milhares 12 3" xfId="1486"/>
    <cellStyle name="Separador de milhares 120" xfId="1487"/>
    <cellStyle name="Separador de milhares 120 2" xfId="1488"/>
    <cellStyle name="Separador de milhares 121" xfId="1489"/>
    <cellStyle name="Separador de milhares 121 2" xfId="1490"/>
    <cellStyle name="Separador de milhares 122" xfId="1491"/>
    <cellStyle name="Separador de milhares 122 2" xfId="1492"/>
    <cellStyle name="Separador de milhares 123" xfId="1493"/>
    <cellStyle name="Separador de milhares 123 2" xfId="1494"/>
    <cellStyle name="Separador de milhares 124" xfId="1495"/>
    <cellStyle name="Separador de milhares 124 2" xfId="1496"/>
    <cellStyle name="Separador de milhares 125" xfId="1497"/>
    <cellStyle name="Separador de milhares 125 2" xfId="1498"/>
    <cellStyle name="Separador de milhares 126" xfId="1499"/>
    <cellStyle name="Separador de milhares 126 2" xfId="1500"/>
    <cellStyle name="Separador de milhares 127" xfId="1501"/>
    <cellStyle name="Separador de milhares 127 2" xfId="1502"/>
    <cellStyle name="Separador de milhares 128" xfId="1503"/>
    <cellStyle name="Separador de milhares 128 2" xfId="1504"/>
    <cellStyle name="Separador de milhares 129" xfId="1505"/>
    <cellStyle name="Separador de milhares 129 2" xfId="1506"/>
    <cellStyle name="Separador de milhares 13" xfId="1507"/>
    <cellStyle name="Separador de milhares 13 2" xfId="1508"/>
    <cellStyle name="Separador de milhares 13 2 2" xfId="1509"/>
    <cellStyle name="Separador de milhares 13 3" xfId="1510"/>
    <cellStyle name="Separador de milhares 130" xfId="1511"/>
    <cellStyle name="Separador de milhares 130 2" xfId="1512"/>
    <cellStyle name="Separador de milhares 131" xfId="1513"/>
    <cellStyle name="Separador de milhares 131 2" xfId="1514"/>
    <cellStyle name="Separador de milhares 132" xfId="1515"/>
    <cellStyle name="Separador de milhares 132 2" xfId="1516"/>
    <cellStyle name="Separador de milhares 133" xfId="1517"/>
    <cellStyle name="Separador de milhares 133 2" xfId="1518"/>
    <cellStyle name="Separador de milhares 134" xfId="1519"/>
    <cellStyle name="Separador de milhares 134 2" xfId="1520"/>
    <cellStyle name="Separador de milhares 135" xfId="1521"/>
    <cellStyle name="Separador de milhares 135 2" xfId="1522"/>
    <cellStyle name="Separador de milhares 136" xfId="1523"/>
    <cellStyle name="Separador de milhares 136 2" xfId="1524"/>
    <cellStyle name="Separador de milhares 137" xfId="1525"/>
    <cellStyle name="Separador de milhares 137 2" xfId="1526"/>
    <cellStyle name="Separador de milhares 138" xfId="1527"/>
    <cellStyle name="Separador de milhares 138 2" xfId="1528"/>
    <cellStyle name="Separador de milhares 139" xfId="1529"/>
    <cellStyle name="Separador de milhares 139 2" xfId="1530"/>
    <cellStyle name="Separador de milhares 14" xfId="1531"/>
    <cellStyle name="Separador de milhares 14 2" xfId="1532"/>
    <cellStyle name="Separador de milhares 14 2 2" xfId="1533"/>
    <cellStyle name="Separador de milhares 14 3" xfId="1534"/>
    <cellStyle name="Separador de milhares 140" xfId="1535"/>
    <cellStyle name="Separador de milhares 140 2" xfId="1536"/>
    <cellStyle name="Separador de milhares 141" xfId="1537"/>
    <cellStyle name="Separador de milhares 141 2" xfId="1538"/>
    <cellStyle name="Separador de milhares 142" xfId="1539"/>
    <cellStyle name="Separador de milhares 142 2" xfId="1540"/>
    <cellStyle name="Separador de milhares 143" xfId="1541"/>
    <cellStyle name="Separador de milhares 143 2" xfId="1542"/>
    <cellStyle name="Separador de milhares 144" xfId="1543"/>
    <cellStyle name="Separador de milhares 144 2" xfId="1544"/>
    <cellStyle name="Separador de milhares 145" xfId="1545"/>
    <cellStyle name="Separador de milhares 145 2" xfId="1546"/>
    <cellStyle name="Separador de milhares 146" xfId="1547"/>
    <cellStyle name="Separador de milhares 146 2" xfId="1548"/>
    <cellStyle name="Separador de milhares 147" xfId="1549"/>
    <cellStyle name="Separador de milhares 147 2" xfId="1550"/>
    <cellStyle name="Separador de milhares 148" xfId="1551"/>
    <cellStyle name="Separador de milhares 148 2" xfId="1552"/>
    <cellStyle name="Separador de milhares 149" xfId="1553"/>
    <cellStyle name="Separador de milhares 149 2" xfId="1554"/>
    <cellStyle name="Separador de milhares 15" xfId="1555"/>
    <cellStyle name="Separador de milhares 15 2" xfId="1556"/>
    <cellStyle name="Separador de milhares 15 2 2" xfId="1557"/>
    <cellStyle name="Separador de milhares 15 3" xfId="1558"/>
    <cellStyle name="Separador de milhares 150" xfId="1559"/>
    <cellStyle name="Separador de milhares 150 2" xfId="1560"/>
    <cellStyle name="Separador de milhares 151" xfId="1561"/>
    <cellStyle name="Separador de milhares 151 2" xfId="1562"/>
    <cellStyle name="Separador de milhares 152" xfId="1563"/>
    <cellStyle name="Separador de milhares 152 2" xfId="1564"/>
    <cellStyle name="Separador de milhares 153" xfId="1565"/>
    <cellStyle name="Separador de milhares 153 2" xfId="1566"/>
    <cellStyle name="Separador de milhares 154" xfId="1567"/>
    <cellStyle name="Separador de milhares 154 2" xfId="1568"/>
    <cellStyle name="Separador de milhares 155" xfId="1569"/>
    <cellStyle name="Separador de milhares 155 2" xfId="1570"/>
    <cellStyle name="Separador de milhares 156" xfId="1571"/>
    <cellStyle name="Separador de milhares 156 2" xfId="1572"/>
    <cellStyle name="Separador de milhares 157" xfId="1573"/>
    <cellStyle name="Separador de milhares 157 2" xfId="1574"/>
    <cellStyle name="Separador de milhares 158" xfId="1575"/>
    <cellStyle name="Separador de milhares 158 2" xfId="1576"/>
    <cellStyle name="Separador de milhares 159" xfId="1577"/>
    <cellStyle name="Separador de milhares 159 2" xfId="1578"/>
    <cellStyle name="Separador de milhares 16" xfId="1579"/>
    <cellStyle name="Separador de milhares 16 2" xfId="1580"/>
    <cellStyle name="Separador de milhares 16 2 2" xfId="1581"/>
    <cellStyle name="Separador de milhares 16 3" xfId="1582"/>
    <cellStyle name="Separador de milhares 160" xfId="1583"/>
    <cellStyle name="Separador de milhares 160 2" xfId="1584"/>
    <cellStyle name="Separador de milhares 161" xfId="1585"/>
    <cellStyle name="Separador de milhares 161 2" xfId="1586"/>
    <cellStyle name="Separador de milhares 162" xfId="1587"/>
    <cellStyle name="Separador de milhares 162 2" xfId="1588"/>
    <cellStyle name="Separador de milhares 163" xfId="1589"/>
    <cellStyle name="Separador de milhares 163 2" xfId="1590"/>
    <cellStyle name="Separador de milhares 164" xfId="1591"/>
    <cellStyle name="Separador de milhares 164 2" xfId="1592"/>
    <cellStyle name="Separador de milhares 165" xfId="1593"/>
    <cellStyle name="Separador de milhares 165 2" xfId="1594"/>
    <cellStyle name="Separador de milhares 166" xfId="1595"/>
    <cellStyle name="Separador de milhares 166 2" xfId="1596"/>
    <cellStyle name="Separador de milhares 167" xfId="1597"/>
    <cellStyle name="Separador de milhares 167 2" xfId="1598"/>
    <cellStyle name="Separador de milhares 168" xfId="1599"/>
    <cellStyle name="Separador de milhares 168 2" xfId="1600"/>
    <cellStyle name="Separador de milhares 169" xfId="1601"/>
    <cellStyle name="Separador de milhares 169 2" xfId="1602"/>
    <cellStyle name="Separador de milhares 17" xfId="1603"/>
    <cellStyle name="Separador de milhares 17 2" xfId="1604"/>
    <cellStyle name="Separador de milhares 170" xfId="1605"/>
    <cellStyle name="Separador de milhares 170 2" xfId="1606"/>
    <cellStyle name="Separador de milhares 171" xfId="1607"/>
    <cellStyle name="Separador de milhares 171 2" xfId="1608"/>
    <cellStyle name="Separador de milhares 172" xfId="1609"/>
    <cellStyle name="Separador de milhares 172 2" xfId="1610"/>
    <cellStyle name="Separador de milhares 173" xfId="1611"/>
    <cellStyle name="Separador de milhares 173 2" xfId="1612"/>
    <cellStyle name="Separador de milhares 174" xfId="1613"/>
    <cellStyle name="Separador de milhares 174 2" xfId="1614"/>
    <cellStyle name="Separador de milhares 175" xfId="1615"/>
    <cellStyle name="Separador de milhares 175 2" xfId="1616"/>
    <cellStyle name="Separador de milhares 176" xfId="1617"/>
    <cellStyle name="Separador de milhares 176 2" xfId="1618"/>
    <cellStyle name="Separador de milhares 177" xfId="1619"/>
    <cellStyle name="Separador de milhares 177 2" xfId="1620"/>
    <cellStyle name="Separador de milhares 178" xfId="1621"/>
    <cellStyle name="Separador de milhares 178 2" xfId="1622"/>
    <cellStyle name="Separador de milhares 179" xfId="1623"/>
    <cellStyle name="Separador de milhares 179 2" xfId="1624"/>
    <cellStyle name="Separador de milhares 18" xfId="1625"/>
    <cellStyle name="Separador de milhares 18 2" xfId="1626"/>
    <cellStyle name="Separador de milhares 18 2 2" xfId="1627"/>
    <cellStyle name="Separador de milhares 18 3" xfId="1628"/>
    <cellStyle name="Separador de milhares 180" xfId="1629"/>
    <cellStyle name="Separador de milhares 180 2" xfId="1630"/>
    <cellStyle name="Separador de milhares 181" xfId="1631"/>
    <cellStyle name="Separador de milhares 181 2" xfId="1632"/>
    <cellStyle name="Separador de milhares 182" xfId="1633"/>
    <cellStyle name="Separador de milhares 182 2" xfId="1634"/>
    <cellStyle name="Separador de milhares 183" xfId="1635"/>
    <cellStyle name="Separador de milhares 183 2" xfId="1636"/>
    <cellStyle name="Separador de milhares 184" xfId="1637"/>
    <cellStyle name="Separador de milhares 184 2" xfId="1638"/>
    <cellStyle name="Separador de milhares 185" xfId="1639"/>
    <cellStyle name="Separador de milhares 185 2" xfId="1640"/>
    <cellStyle name="Separador de milhares 19" xfId="1641"/>
    <cellStyle name="Separador de milhares 19 2" xfId="1642"/>
    <cellStyle name="Separador de milhares 19 2 2" xfId="1643"/>
    <cellStyle name="Separador de milhares 19 3" xfId="1644"/>
    <cellStyle name="Separador de milhares 2" xfId="1645"/>
    <cellStyle name="Separador de milhares 2 1" xfId="1646"/>
    <cellStyle name="Separador de milhares 2 10" xfId="1647"/>
    <cellStyle name="Separador de milhares 2 10 2" xfId="1648"/>
    <cellStyle name="Separador de milhares 2 11" xfId="1649"/>
    <cellStyle name="Separador de milhares 2 11 2" xfId="1650"/>
    <cellStyle name="Separador de milhares 2 12" xfId="1651"/>
    <cellStyle name="Separador de milhares 2 12 2" xfId="1652"/>
    <cellStyle name="Separador de milhares 2 13" xfId="1653"/>
    <cellStyle name="Separador de milhares 2 13 2" xfId="1654"/>
    <cellStyle name="Separador de milhares 2 14" xfId="1655"/>
    <cellStyle name="Separador de milhares 2 14 2" xfId="1656"/>
    <cellStyle name="Separador de milhares 2 15" xfId="1657"/>
    <cellStyle name="Separador de milhares 2 15 2" xfId="1658"/>
    <cellStyle name="Separador de milhares 2 16" xfId="1659"/>
    <cellStyle name="Separador de milhares 2 16 2" xfId="1660"/>
    <cellStyle name="Separador de milhares 2 17" xfId="1661"/>
    <cellStyle name="Separador de milhares 2 17 2" xfId="1662"/>
    <cellStyle name="Separador de milhares 2 18" xfId="1663"/>
    <cellStyle name="Separador de milhares 2 18 2" xfId="1664"/>
    <cellStyle name="Separador de milhares 2 19" xfId="1665"/>
    <cellStyle name="Separador de milhares 2 19 2" xfId="1666"/>
    <cellStyle name="Separador de milhares 2 2" xfId="1667"/>
    <cellStyle name="Separador de milhares 2 2 10" xfId="1668"/>
    <cellStyle name="Separador de milhares 2 2 10 2" xfId="1669"/>
    <cellStyle name="Separador de milhares 2 2 11" xfId="1670"/>
    <cellStyle name="Separador de milhares 2 2 11 2" xfId="1671"/>
    <cellStyle name="Separador de milhares 2 2 12" xfId="1672"/>
    <cellStyle name="Separador de milhares 2 2 12 2" xfId="1673"/>
    <cellStyle name="Separador de milhares 2 2 13" xfId="1674"/>
    <cellStyle name="Separador de milhares 2 2 2" xfId="1675"/>
    <cellStyle name="Separador de milhares 2 2 2 2" xfId="1676"/>
    <cellStyle name="Separador de milhares 2 2 2 2 2" xfId="1677"/>
    <cellStyle name="Separador de milhares 2 2 2 3" xfId="1678"/>
    <cellStyle name="Separador de milhares 2 2 3" xfId="1679"/>
    <cellStyle name="Separador de milhares 2 2 3 2" xfId="1680"/>
    <cellStyle name="Separador de milhares 2 2 4" xfId="1681"/>
    <cellStyle name="Separador de milhares 2 2 4 2" xfId="1682"/>
    <cellStyle name="Separador de milhares 2 2 5" xfId="1683"/>
    <cellStyle name="Separador de milhares 2 2 5 2" xfId="1684"/>
    <cellStyle name="Separador de milhares 2 2 6" xfId="1685"/>
    <cellStyle name="Separador de milhares 2 2 6 2" xfId="1686"/>
    <cellStyle name="Separador de milhares 2 2 7" xfId="1687"/>
    <cellStyle name="Separador de milhares 2 2 7 2" xfId="1688"/>
    <cellStyle name="Separador de milhares 2 2 8" xfId="1689"/>
    <cellStyle name="Separador de milhares 2 2 8 2" xfId="1690"/>
    <cellStyle name="Separador de milhares 2 2 9" xfId="1691"/>
    <cellStyle name="Separador de milhares 2 2 9 2" xfId="1692"/>
    <cellStyle name="Separador de milhares 2 20" xfId="1693"/>
    <cellStyle name="Separador de milhares 2 20 2" xfId="1694"/>
    <cellStyle name="Separador de milhares 2 21" xfId="1695"/>
    <cellStyle name="Separador de milhares 2 21 2" xfId="1696"/>
    <cellStyle name="Separador de milhares 2 22" xfId="1697"/>
    <cellStyle name="Separador de milhares 2 22 2" xfId="1698"/>
    <cellStyle name="Separador de milhares 2 23" xfId="1699"/>
    <cellStyle name="Separador de milhares 2 23 2" xfId="1700"/>
    <cellStyle name="Separador de milhares 2 24" xfId="1701"/>
    <cellStyle name="Separador de milhares 2 24 2" xfId="1702"/>
    <cellStyle name="Separador de milhares 2 25" xfId="1703"/>
    <cellStyle name="Separador de milhares 2 25 2" xfId="1704"/>
    <cellStyle name="Separador de milhares 2 26" xfId="1705"/>
    <cellStyle name="Separador de milhares 2 26 2" xfId="1706"/>
    <cellStyle name="Separador de milhares 2 27" xfId="1707"/>
    <cellStyle name="Separador de milhares 2 27 2" xfId="1708"/>
    <cellStyle name="Separador de milhares 2 28" xfId="1709"/>
    <cellStyle name="Separador de milhares 2 28 2" xfId="1710"/>
    <cellStyle name="Separador de milhares 2 29" xfId="1711"/>
    <cellStyle name="Separador de milhares 2 29 2" xfId="1712"/>
    <cellStyle name="Separador de milhares 2 29 2 2" xfId="1713"/>
    <cellStyle name="Separador de milhares 2 29 3" xfId="1714"/>
    <cellStyle name="Separador de milhares 2 3" xfId="1715"/>
    <cellStyle name="Separador de milhares 2 3 2" xfId="1716"/>
    <cellStyle name="Separador de milhares 2 30" xfId="1717"/>
    <cellStyle name="Separador de milhares 2 30 2" xfId="1718"/>
    <cellStyle name="Separador de milhares 2 31" xfId="1719"/>
    <cellStyle name="Separador de milhares 2 31 2" xfId="1720"/>
    <cellStyle name="Separador de milhares 2 32" xfId="1721"/>
    <cellStyle name="Separador de milhares 2 32 2" xfId="1722"/>
    <cellStyle name="Separador de milhares 2 33" xfId="1723"/>
    <cellStyle name="Separador de milhares 2 33 2" xfId="1724"/>
    <cellStyle name="Separador de milhares 2 34" xfId="1725"/>
    <cellStyle name="Separador de milhares 2 34 2" xfId="1726"/>
    <cellStyle name="Separador de milhares 2 35" xfId="1727"/>
    <cellStyle name="Separador de milhares 2 35 2" xfId="1728"/>
    <cellStyle name="Separador de milhares 2 36" xfId="1729"/>
    <cellStyle name="Separador de milhares 2 36 2" xfId="1730"/>
    <cellStyle name="Separador de milhares 2 37" xfId="1731"/>
    <cellStyle name="Separador de milhares 2 37 2" xfId="1732"/>
    <cellStyle name="Separador de milhares 2 38" xfId="1733"/>
    <cellStyle name="Separador de milhares 2 38 2" xfId="1734"/>
    <cellStyle name="Separador de milhares 2 39" xfId="1735"/>
    <cellStyle name="Separador de milhares 2 39 2" xfId="1736"/>
    <cellStyle name="Separador de milhares 2 4" xfId="1737"/>
    <cellStyle name="Separador de milhares 2 4 2" xfId="1738"/>
    <cellStyle name="Separador de milhares 2 40" xfId="1739"/>
    <cellStyle name="Separador de milhares 2 40 2" xfId="1740"/>
    <cellStyle name="Separador de milhares 2 41" xfId="1741"/>
    <cellStyle name="Separador de milhares 2 41 2" xfId="1742"/>
    <cellStyle name="Separador de milhares 2 42" xfId="1743"/>
    <cellStyle name="Separador de milhares 2 42 2" xfId="1744"/>
    <cellStyle name="Separador de milhares 2 43" xfId="1745"/>
    <cellStyle name="Separador de milhares 2 43 2" xfId="1746"/>
    <cellStyle name="Separador de milhares 2 44" xfId="1747"/>
    <cellStyle name="Separador de milhares 2 44 2" xfId="1748"/>
    <cellStyle name="Separador de milhares 2 44 2 2" xfId="1749"/>
    <cellStyle name="Separador de milhares 2 44 3" xfId="1750"/>
    <cellStyle name="Separador de milhares 2 45" xfId="1751"/>
    <cellStyle name="Separador de milhares 2 5" xfId="1752"/>
    <cellStyle name="Separador de milhares 2 5 2" xfId="1753"/>
    <cellStyle name="Separador de milhares 2 6" xfId="1754"/>
    <cellStyle name="Separador de milhares 2 6 2" xfId="1755"/>
    <cellStyle name="Separador de milhares 2 7" xfId="1756"/>
    <cellStyle name="Separador de milhares 2 7 2" xfId="1757"/>
    <cellStyle name="Separador de milhares 2 8" xfId="1758"/>
    <cellStyle name="Separador de milhares 2 8 2" xfId="1759"/>
    <cellStyle name="Separador de milhares 2 9" xfId="1760"/>
    <cellStyle name="Separador de milhares 2 9 2" xfId="1761"/>
    <cellStyle name="Separador de milhares 20" xfId="1762"/>
    <cellStyle name="Separador de milhares 20 2" xfId="1763"/>
    <cellStyle name="Separador de milhares 21" xfId="1764"/>
    <cellStyle name="Separador de milhares 21 2" xfId="1765"/>
    <cellStyle name="Separador de milhares 22" xfId="1766"/>
    <cellStyle name="Separador de milhares 22 2" xfId="1767"/>
    <cellStyle name="Separador de milhares 22 2 2" xfId="1768"/>
    <cellStyle name="Separador de milhares 22 3" xfId="1769"/>
    <cellStyle name="Separador de milhares 23" xfId="1770"/>
    <cellStyle name="Separador de milhares 23 2" xfId="1771"/>
    <cellStyle name="Separador de milhares 24" xfId="1772"/>
    <cellStyle name="Separador de milhares 24 2" xfId="1773"/>
    <cellStyle name="Separador de milhares 25" xfId="1774"/>
    <cellStyle name="Separador de milhares 25 2" xfId="1775"/>
    <cellStyle name="Separador de milhares 25 2 2" xfId="1776"/>
    <cellStyle name="Separador de milhares 25 3" xfId="1777"/>
    <cellStyle name="Separador de milhares 26" xfId="1778"/>
    <cellStyle name="Separador de milhares 26 2" xfId="1779"/>
    <cellStyle name="Separador de milhares 26 2 2" xfId="1780"/>
    <cellStyle name="Separador de milhares 26 3" xfId="1781"/>
    <cellStyle name="Separador de milhares 27" xfId="1782"/>
    <cellStyle name="Separador de milhares 27 2" xfId="1783"/>
    <cellStyle name="Separador de milhares 27 2 2" xfId="1784"/>
    <cellStyle name="Separador de milhares 27 2 2 2" xfId="1785"/>
    <cellStyle name="Separador de milhares 27 2 3" xfId="1786"/>
    <cellStyle name="Separador de milhares 27 3" xfId="1787"/>
    <cellStyle name="Separador de milhares 27 3 2" xfId="1788"/>
    <cellStyle name="Separador de milhares 27 4" xfId="1789"/>
    <cellStyle name="Separador de milhares 27 4 2" xfId="1790"/>
    <cellStyle name="Separador de milhares 27 4 2 2" xfId="1791"/>
    <cellStyle name="Separador de milhares 27 4 3" xfId="1792"/>
    <cellStyle name="Separador de milhares 27 5" xfId="1793"/>
    <cellStyle name="Separador de milhares 27 5 2" xfId="1794"/>
    <cellStyle name="Separador de milhares 27 6" xfId="1795"/>
    <cellStyle name="Separador de milhares 28" xfId="1796"/>
    <cellStyle name="Separador de milhares 28 2" xfId="1797"/>
    <cellStyle name="Separador de milhares 29" xfId="1798"/>
    <cellStyle name="Separador de milhares 29 2" xfId="1799"/>
    <cellStyle name="Separador de milhares 3" xfId="1800"/>
    <cellStyle name="Separador de milhares 3 1" xfId="1801"/>
    <cellStyle name="Separador de milhares 3 2" xfId="1802"/>
    <cellStyle name="Separador de milhares 3 2 2" xfId="1803"/>
    <cellStyle name="Separador de milhares 3 2 2 2" xfId="1804"/>
    <cellStyle name="Separador de milhares 3 2 2 2 2" xfId="1805"/>
    <cellStyle name="Separador de milhares 3 2 2 3" xfId="1806"/>
    <cellStyle name="Separador de milhares 3 2 2 3 2" xfId="1807"/>
    <cellStyle name="Separador de milhares 3 2 2 3 2 2" xfId="1808"/>
    <cellStyle name="Separador de milhares 3 2 2 3 3" xfId="1809"/>
    <cellStyle name="Separador de milhares 3 2 2 4" xfId="1810"/>
    <cellStyle name="Separador de milhares 3 2 3" xfId="1811"/>
    <cellStyle name="Separador de milhares 3 2 3 2" xfId="1812"/>
    <cellStyle name="Separador de milhares 3 2 3 2 2" xfId="1813"/>
    <cellStyle name="Separador de milhares 3 2 3 3" xfId="1814"/>
    <cellStyle name="Separador de milhares 3 2 4" xfId="1815"/>
    <cellStyle name="Separador de milhares 3 2 4 2" xfId="1816"/>
    <cellStyle name="Separador de milhares 3 2 5" xfId="1817"/>
    <cellStyle name="Separador de milhares 3 2 5 2" xfId="1818"/>
    <cellStyle name="Separador de milhares 3 2 6" xfId="1819"/>
    <cellStyle name="Separador de milhares 3 3" xfId="1820"/>
    <cellStyle name="Separador de milhares 3 3 2" xfId="1821"/>
    <cellStyle name="Separador de milhares 3 3 2 2" xfId="1822"/>
    <cellStyle name="Separador de milhares 3 3 3" xfId="1823"/>
    <cellStyle name="Separador de milhares 3 3 3 2" xfId="1824"/>
    <cellStyle name="Separador de milhares 3 3 4" xfId="1825"/>
    <cellStyle name="Separador de milhares 3 4" xfId="1826"/>
    <cellStyle name="Separador de milhares 3 4 2" xfId="1827"/>
    <cellStyle name="Separador de milhares 3 4 2 2" xfId="1828"/>
    <cellStyle name="Separador de milhares 3 4 3" xfId="1829"/>
    <cellStyle name="Separador de milhares 3 4 3 2" xfId="1830"/>
    <cellStyle name="Separador de milhares 3 4 3 2 2" xfId="1831"/>
    <cellStyle name="Separador de milhares 3 4 3 3" xfId="1832"/>
    <cellStyle name="Separador de milhares 3 4 4" xfId="1833"/>
    <cellStyle name="Separador de milhares 3 4 4 2" xfId="1834"/>
    <cellStyle name="Separador de milhares 3 4 5" xfId="1835"/>
    <cellStyle name="Separador de milhares 3 5" xfId="1836"/>
    <cellStyle name="Separador de milhares 3 5 2" xfId="1837"/>
    <cellStyle name="Separador de milhares 3 5 2 2" xfId="1838"/>
    <cellStyle name="Separador de milhares 3 5 3" xfId="1839"/>
    <cellStyle name="Separador de milhares 3 5 3 2" xfId="1840"/>
    <cellStyle name="Separador de milhares 3 5 4" xfId="1841"/>
    <cellStyle name="Separador de milhares 3 6" xfId="1842"/>
    <cellStyle name="Separador de milhares 30" xfId="1843"/>
    <cellStyle name="Separador de milhares 30 2" xfId="1844"/>
    <cellStyle name="Separador de milhares 31" xfId="1845"/>
    <cellStyle name="Separador de milhares 31 2" xfId="1846"/>
    <cellStyle name="Separador de milhares 32" xfId="1847"/>
    <cellStyle name="Separador de milhares 32 2" xfId="1848"/>
    <cellStyle name="Separador de milhares 33" xfId="1849"/>
    <cellStyle name="Separador de milhares 33 2" xfId="1850"/>
    <cellStyle name="Separador de milhares 34" xfId="1851"/>
    <cellStyle name="Separador de milhares 34 2" xfId="1852"/>
    <cellStyle name="Separador de milhares 35" xfId="1853"/>
    <cellStyle name="Separador de milhares 35 2" xfId="1854"/>
    <cellStyle name="Separador de milhares 36" xfId="1855"/>
    <cellStyle name="Separador de milhares 36 2" xfId="1856"/>
    <cellStyle name="Separador de milhares 37" xfId="1857"/>
    <cellStyle name="Separador de milhares 37 2" xfId="1858"/>
    <cellStyle name="Separador de milhares 38" xfId="1859"/>
    <cellStyle name="Separador de milhares 38 2" xfId="1860"/>
    <cellStyle name="Separador de milhares 39" xfId="1861"/>
    <cellStyle name="Separador de milhares 39 2" xfId="1862"/>
    <cellStyle name="Separador de milhares 4" xfId="1863"/>
    <cellStyle name="Separador de milhares 4 2" xfId="1864"/>
    <cellStyle name="Separador de milhares 4 2 2" xfId="1865"/>
    <cellStyle name="Separador de milhares 4 2 2 2" xfId="1866"/>
    <cellStyle name="Separador de milhares 4 2 3" xfId="1867"/>
    <cellStyle name="Separador de milhares 4 2 3 2" xfId="1868"/>
    <cellStyle name="Separador de milhares 4 2 3 2 2" xfId="1869"/>
    <cellStyle name="Separador de milhares 4 2 3 3" xfId="1870"/>
    <cellStyle name="Separador de milhares 4 2 4" xfId="1871"/>
    <cellStyle name="Separador de milhares 4 2 4 2" xfId="1872"/>
    <cellStyle name="Separador de milhares 4 2 5" xfId="1873"/>
    <cellStyle name="Separador de milhares 4 3" xfId="1874"/>
    <cellStyle name="Separador de milhares 4 3 2" xfId="1875"/>
    <cellStyle name="Separador de milhares 4 3 2 2" xfId="1876"/>
    <cellStyle name="Separador de milhares 4 3 3" xfId="1877"/>
    <cellStyle name="Separador de milhares 4 4" xfId="1878"/>
    <cellStyle name="Separador de milhares 4 4 2" xfId="1879"/>
    <cellStyle name="Separador de milhares 4 4 2 2" xfId="1880"/>
    <cellStyle name="Separador de milhares 4 4 3" xfId="1881"/>
    <cellStyle name="Separador de milhares 4 5" xfId="1882"/>
    <cellStyle name="Separador de milhares 4 5 2" xfId="1883"/>
    <cellStyle name="Separador de milhares 4 5 2 2" xfId="1884"/>
    <cellStyle name="Separador de milhares 4 5 3" xfId="1885"/>
    <cellStyle name="Separador de milhares 4 6" xfId="1886"/>
    <cellStyle name="Separador de milhares 4 6 2" xfId="1887"/>
    <cellStyle name="Separador de milhares 4 7" xfId="1888"/>
    <cellStyle name="Separador de milhares 4 7 2" xfId="1889"/>
    <cellStyle name="Separador de milhares 4 8" xfId="1890"/>
    <cellStyle name="Separador de milhares 40" xfId="1891"/>
    <cellStyle name="Separador de milhares 40 2" xfId="1892"/>
    <cellStyle name="Separador de milhares 41" xfId="1893"/>
    <cellStyle name="Separador de milhares 41 2" xfId="1894"/>
    <cellStyle name="Separador de milhares 42" xfId="1895"/>
    <cellStyle name="Separador de milhares 42 2" xfId="1896"/>
    <cellStyle name="Separador de milhares 43" xfId="1897"/>
    <cellStyle name="Separador de milhares 43 2" xfId="1898"/>
    <cellStyle name="Separador de milhares 44" xfId="1899"/>
    <cellStyle name="Separador de milhares 44 2" xfId="1900"/>
    <cellStyle name="Separador de milhares 45" xfId="1901"/>
    <cellStyle name="Separador de milhares 45 2" xfId="1902"/>
    <cellStyle name="Separador de milhares 46" xfId="1903"/>
    <cellStyle name="Separador de milhares 46 2" xfId="1904"/>
    <cellStyle name="Separador de milhares 47" xfId="1905"/>
    <cellStyle name="Separador de milhares 47 2" xfId="1906"/>
    <cellStyle name="Separador de milhares 48" xfId="1907"/>
    <cellStyle name="Separador de milhares 48 2" xfId="1908"/>
    <cellStyle name="Separador de milhares 49" xfId="1909"/>
    <cellStyle name="Separador de milhares 49 2" xfId="1910"/>
    <cellStyle name="Separador de milhares 5" xfId="1911"/>
    <cellStyle name="Separador de milhares 5 2" xfId="1912"/>
    <cellStyle name="Separador de milhares 5 2 2" xfId="1913"/>
    <cellStyle name="Separador de milhares 5 2 3" xfId="1914"/>
    <cellStyle name="Separador de milhares 5 2 3 2" xfId="1915"/>
    <cellStyle name="Separador de milhares 5 2 4" xfId="1916"/>
    <cellStyle name="Separador de milhares 5 2 4 2" xfId="1917"/>
    <cellStyle name="Separador de milhares 5 3" xfId="1918"/>
    <cellStyle name="Separador de milhares 5 3 2" xfId="1919"/>
    <cellStyle name="Separador de milhares 5 3 2 2" xfId="1920"/>
    <cellStyle name="Separador de milhares 5 3 3" xfId="1921"/>
    <cellStyle name="Separador de milhares 5 3 3 2" xfId="1922"/>
    <cellStyle name="Separador de milhares 5 3 4" xfId="1923"/>
    <cellStyle name="Separador de milhares 5 3 4 2" xfId="1924"/>
    <cellStyle name="Separador de milhares 5 3 5" xfId="1925"/>
    <cellStyle name="Separador de milhares 5 3 5 2" xfId="1926"/>
    <cellStyle name="Separador de milhares 5 3 5 2 2" xfId="1927"/>
    <cellStyle name="Separador de milhares 5 3 5 3" xfId="1928"/>
    <cellStyle name="Separador de milhares 5 3 6" xfId="1929"/>
    <cellStyle name="Separador de milhares 5 4" xfId="1930"/>
    <cellStyle name="Separador de milhares 50" xfId="1931"/>
    <cellStyle name="Separador de milhares 50 2" xfId="1932"/>
    <cellStyle name="Separador de milhares 50 2 2" xfId="1933"/>
    <cellStyle name="Separador de milhares 50 3" xfId="1934"/>
    <cellStyle name="Separador de milhares 51" xfId="1935"/>
    <cellStyle name="Separador de milhares 51 2" xfId="1936"/>
    <cellStyle name="Separador de milhares 52" xfId="1937"/>
    <cellStyle name="Separador de milhares 52 2" xfId="1938"/>
    <cellStyle name="Separador de milhares 53" xfId="1939"/>
    <cellStyle name="Separador de milhares 53 2" xfId="1940"/>
    <cellStyle name="Separador de milhares 54" xfId="1941"/>
    <cellStyle name="Separador de milhares 54 2" xfId="1942"/>
    <cellStyle name="Separador de milhares 55" xfId="1943"/>
    <cellStyle name="Separador de milhares 55 2" xfId="1944"/>
    <cellStyle name="Separador de milhares 55 2 2" xfId="1945"/>
    <cellStyle name="Separador de milhares 55 3" xfId="1946"/>
    <cellStyle name="Separador de milhares 56" xfId="1947"/>
    <cellStyle name="Separador de milhares 56 2" xfId="1948"/>
    <cellStyle name="Separador de milhares 57" xfId="1949"/>
    <cellStyle name="Separador de milhares 57 2" xfId="1950"/>
    <cellStyle name="Separador de milhares 57 2 2" xfId="1951"/>
    <cellStyle name="Separador de milhares 57 3" xfId="1952"/>
    <cellStyle name="Separador de milhares 58" xfId="1953"/>
    <cellStyle name="Separador de milhares 58 2" xfId="1954"/>
    <cellStyle name="Separador de milhares 59" xfId="1955"/>
    <cellStyle name="Separador de milhares 59 2" xfId="1956"/>
    <cellStyle name="Separador de milhares 6" xfId="1957"/>
    <cellStyle name="Separador de milhares 6 2" xfId="1958"/>
    <cellStyle name="Separador de milhares 6 2 2" xfId="1959"/>
    <cellStyle name="Separador de milhares 6 3" xfId="1960"/>
    <cellStyle name="Separador de milhares 6 3 2" xfId="1961"/>
    <cellStyle name="Separador de milhares 6 3 2 2" xfId="1962"/>
    <cellStyle name="Separador de milhares 6 3 3" xfId="1963"/>
    <cellStyle name="Separador de milhares 6 3 3 2" xfId="1964"/>
    <cellStyle name="Separador de milhares 6 3 3 2 2" xfId="1965"/>
    <cellStyle name="Separador de milhares 6 3 3 3" xfId="1966"/>
    <cellStyle name="Separador de milhares 6 3 4" xfId="1967"/>
    <cellStyle name="Separador de milhares 6 4" xfId="1968"/>
    <cellStyle name="Separador de milhares 60" xfId="1969"/>
    <cellStyle name="Separador de milhares 60 2" xfId="1970"/>
    <cellStyle name="Separador de milhares 61" xfId="1971"/>
    <cellStyle name="Separador de milhares 61 2" xfId="1972"/>
    <cellStyle name="Separador de milhares 61 2 2" xfId="1973"/>
    <cellStyle name="Separador de milhares 61 3" xfId="1974"/>
    <cellStyle name="Separador de milhares 62" xfId="1975"/>
    <cellStyle name="Separador de milhares 62 2" xfId="1976"/>
    <cellStyle name="Separador de milhares 63" xfId="1977"/>
    <cellStyle name="Separador de milhares 63 2" xfId="1978"/>
    <cellStyle name="Separador de milhares 64" xfId="1979"/>
    <cellStyle name="Separador de milhares 64 2" xfId="1980"/>
    <cellStyle name="Separador de milhares 65" xfId="1981"/>
    <cellStyle name="Separador de milhares 65 2" xfId="1982"/>
    <cellStyle name="Separador de milhares 65 2 2" xfId="1983"/>
    <cellStyle name="Separador de milhares 65 3" xfId="1984"/>
    <cellStyle name="Separador de milhares 66" xfId="1985"/>
    <cellStyle name="Separador de milhares 66 2" xfId="1986"/>
    <cellStyle name="Separador de milhares 66 2 2" xfId="1987"/>
    <cellStyle name="Separador de milhares 66 3" xfId="1988"/>
    <cellStyle name="Separador de milhares 67" xfId="1989"/>
    <cellStyle name="Separador de milhares 67 2" xfId="1990"/>
    <cellStyle name="Separador de milhares 68" xfId="1991"/>
    <cellStyle name="Separador de milhares 68 2" xfId="1992"/>
    <cellStyle name="Separador de milhares 69" xfId="1993"/>
    <cellStyle name="Separador de milhares 69 2" xfId="1994"/>
    <cellStyle name="Separador de milhares 7" xfId="1995"/>
    <cellStyle name="Separador de milhares 7 2" xfId="1996"/>
    <cellStyle name="Separador de milhares 7 2 2" xfId="1997"/>
    <cellStyle name="Separador de milhares 7 3" xfId="1998"/>
    <cellStyle name="Separador de milhares 7 3 2" xfId="1999"/>
    <cellStyle name="Separador de milhares 7 4" xfId="2000"/>
    <cellStyle name="Separador de milhares 7 4 2" xfId="2001"/>
    <cellStyle name="Separador de milhares 7 5" xfId="2002"/>
    <cellStyle name="Separador de milhares 7 5 2" xfId="2003"/>
    <cellStyle name="Separador de milhares 7 5 2 2" xfId="2004"/>
    <cellStyle name="Separador de milhares 7 5 3" xfId="2005"/>
    <cellStyle name="Separador de milhares 7 6" xfId="2006"/>
    <cellStyle name="Separador de milhares 7 6 2" xfId="2007"/>
    <cellStyle name="Separador de milhares 7 6 2 2" xfId="2008"/>
    <cellStyle name="Separador de milhares 7 6 3" xfId="2009"/>
    <cellStyle name="Separador de milhares 7 7" xfId="2010"/>
    <cellStyle name="Separador de milhares 70" xfId="2011"/>
    <cellStyle name="Separador de milhares 70 2" xfId="2012"/>
    <cellStyle name="Separador de milhares 71" xfId="2013"/>
    <cellStyle name="Separador de milhares 71 2" xfId="2014"/>
    <cellStyle name="Separador de milhares 72" xfId="2015"/>
    <cellStyle name="Separador de milhares 72 2" xfId="2016"/>
    <cellStyle name="Separador de milhares 73" xfId="2017"/>
    <cellStyle name="Separador de milhares 73 2" xfId="2018"/>
    <cellStyle name="Separador de milhares 74" xfId="2019"/>
    <cellStyle name="Separador de milhares 74 2" xfId="2020"/>
    <cellStyle name="Separador de milhares 75" xfId="2021"/>
    <cellStyle name="Separador de milhares 75 2" xfId="2022"/>
    <cellStyle name="Separador de milhares 76" xfId="2023"/>
    <cellStyle name="Separador de milhares 76 2" xfId="2024"/>
    <cellStyle name="Separador de milhares 77" xfId="2025"/>
    <cellStyle name="Separador de milhares 77 2" xfId="2026"/>
    <cellStyle name="Separador de milhares 78" xfId="2027"/>
    <cellStyle name="Separador de milhares 78 2" xfId="2028"/>
    <cellStyle name="Separador de milhares 79" xfId="2029"/>
    <cellStyle name="Separador de milhares 79 2" xfId="2030"/>
    <cellStyle name="Separador de milhares 8" xfId="2031"/>
    <cellStyle name="Separador de milhares 8 2" xfId="2032"/>
    <cellStyle name="Separador de milhares 8 2 2" xfId="2033"/>
    <cellStyle name="Separador de milhares 8 3" xfId="2034"/>
    <cellStyle name="Separador de milhares 8 3 2" xfId="2035"/>
    <cellStyle name="Separador de milhares 8 3 2 2" xfId="2036"/>
    <cellStyle name="Separador de milhares 8 3 3" xfId="2037"/>
    <cellStyle name="Separador de milhares 8 4" xfId="2038"/>
    <cellStyle name="Separador de milhares 80" xfId="2039"/>
    <cellStyle name="Separador de milhares 80 2" xfId="2040"/>
    <cellStyle name="Separador de milhares 81" xfId="2041"/>
    <cellStyle name="Separador de milhares 81 2" xfId="2042"/>
    <cellStyle name="Separador de milhares 82" xfId="2043"/>
    <cellStyle name="Separador de milhares 82 2" xfId="2044"/>
    <cellStyle name="Separador de milhares 83" xfId="2045"/>
    <cellStyle name="Separador de milhares 83 2" xfId="2046"/>
    <cellStyle name="Separador de milhares 84" xfId="2047"/>
    <cellStyle name="Separador de milhares 84 2" xfId="2048"/>
    <cellStyle name="Separador de milhares 85" xfId="2049"/>
    <cellStyle name="Separador de milhares 85 2" xfId="2050"/>
    <cellStyle name="Separador de milhares 86" xfId="2051"/>
    <cellStyle name="Separador de milhares 86 2" xfId="2052"/>
    <cellStyle name="Separador de milhares 87" xfId="2053"/>
    <cellStyle name="Separador de milhares 87 2" xfId="2054"/>
    <cellStyle name="Separador de milhares 88" xfId="2055"/>
    <cellStyle name="Separador de milhares 88 2" xfId="2056"/>
    <cellStyle name="Separador de milhares 89" xfId="2057"/>
    <cellStyle name="Separador de milhares 89 2" xfId="2058"/>
    <cellStyle name="Separador de milhares 9" xfId="2059"/>
    <cellStyle name="Separador de milhares 9 2" xfId="2060"/>
    <cellStyle name="Separador de milhares 9 2 2" xfId="2061"/>
    <cellStyle name="Separador de milhares 9 3" xfId="2062"/>
    <cellStyle name="Separador de milhares 90" xfId="2063"/>
    <cellStyle name="Separador de milhares 90 2" xfId="2064"/>
    <cellStyle name="Separador de milhares 91" xfId="2065"/>
    <cellStyle name="Separador de milhares 91 2" xfId="2066"/>
    <cellStyle name="Separador de milhares 92" xfId="2067"/>
    <cellStyle name="Separador de milhares 92 2" xfId="2068"/>
    <cellStyle name="Separador de milhares 93" xfId="2069"/>
    <cellStyle name="Separador de milhares 93 2" xfId="2070"/>
    <cellStyle name="Separador de milhares 94" xfId="2071"/>
    <cellStyle name="Separador de milhares 94 2" xfId="2072"/>
    <cellStyle name="Separador de milhares 95" xfId="2073"/>
    <cellStyle name="Separador de milhares 95 2" xfId="2074"/>
    <cellStyle name="Separador de milhares 96" xfId="2075"/>
    <cellStyle name="Separador de milhares 96 2" xfId="2076"/>
    <cellStyle name="Separador de milhares 97" xfId="2077"/>
    <cellStyle name="Separador de milhares 97 2" xfId="2078"/>
    <cellStyle name="Separador de milhares 98" xfId="2079"/>
    <cellStyle name="Separador de milhares 98 2" xfId="2080"/>
    <cellStyle name="Separador de milhares 99" xfId="2081"/>
    <cellStyle name="Separador de milhares 99 2" xfId="2082"/>
    <cellStyle name="Texto de Aviso 1" xfId="2083"/>
    <cellStyle name="Texto de Aviso 10 2" xfId="2084"/>
    <cellStyle name="Texto de Aviso 11 2" xfId="2085"/>
    <cellStyle name="Texto de Aviso 12 2" xfId="2086"/>
    <cellStyle name="Texto de Aviso 13 2" xfId="2087"/>
    <cellStyle name="Texto de Aviso 14 2" xfId="2088"/>
    <cellStyle name="Texto de Aviso 15 2" xfId="2089"/>
    <cellStyle name="Texto de Aviso 16 2" xfId="2090"/>
    <cellStyle name="Texto de Aviso 17 2" xfId="2091"/>
    <cellStyle name="Texto de Aviso 2" xfId="2092"/>
    <cellStyle name="Texto de Aviso 2 2" xfId="2093"/>
    <cellStyle name="Texto de Aviso 3" xfId="2094"/>
    <cellStyle name="Texto de Aviso 3 2" xfId="2095"/>
    <cellStyle name="Texto de Aviso 4" xfId="2096"/>
    <cellStyle name="Texto de Aviso 4 2" xfId="2097"/>
    <cellStyle name="Texto de Aviso 5" xfId="2098"/>
    <cellStyle name="Texto de Aviso 5 2" xfId="2099"/>
    <cellStyle name="Texto de Aviso 6" xfId="2100"/>
    <cellStyle name="Texto de Aviso 6 2" xfId="2101"/>
    <cellStyle name="Texto de Aviso 7" xfId="2102"/>
    <cellStyle name="Texto de Aviso 7 2" xfId="2103"/>
    <cellStyle name="Texto de Aviso 8" xfId="2104"/>
    <cellStyle name="Texto de Aviso 8 2" xfId="2105"/>
    <cellStyle name="Texto de Aviso 9 2" xfId="2106"/>
    <cellStyle name="Texto Explicativo 1" xfId="2107"/>
    <cellStyle name="Texto Explicativo 10 2" xfId="2108"/>
    <cellStyle name="Texto Explicativo 11 2" xfId="2109"/>
    <cellStyle name="Texto Explicativo 12 2" xfId="2110"/>
    <cellStyle name="Texto Explicativo 13 2" xfId="2111"/>
    <cellStyle name="Texto Explicativo 14 2" xfId="2112"/>
    <cellStyle name="Texto Explicativo 15 2" xfId="2113"/>
    <cellStyle name="Texto Explicativo 16 2" xfId="2114"/>
    <cellStyle name="Texto Explicativo 17 2" xfId="2115"/>
    <cellStyle name="Texto Explicativo 2" xfId="2116"/>
    <cellStyle name="Texto Explicativo 2 2" xfId="2117"/>
    <cellStyle name="Texto Explicativo 3" xfId="2118"/>
    <cellStyle name="Texto Explicativo 3 2" xfId="2119"/>
    <cellStyle name="Texto Explicativo 4" xfId="2120"/>
    <cellStyle name="Texto Explicativo 4 2" xfId="2121"/>
    <cellStyle name="Texto Explicativo 5" xfId="2122"/>
    <cellStyle name="Texto Explicativo 5 2" xfId="2123"/>
    <cellStyle name="Texto Explicativo 6" xfId="2124"/>
    <cellStyle name="Texto Explicativo 6 2" xfId="2125"/>
    <cellStyle name="Texto Explicativo 7" xfId="2126"/>
    <cellStyle name="Texto Explicativo 7 2" xfId="2127"/>
    <cellStyle name="Texto Explicativo 8" xfId="2128"/>
    <cellStyle name="Texto Explicativo 8 2" xfId="2129"/>
    <cellStyle name="Texto Explicativo 9 2" xfId="2130"/>
    <cellStyle name="Título 1 1" xfId="2171"/>
    <cellStyle name="Título 1 1 1" xfId="2172"/>
    <cellStyle name="Título 1 1 1 1" xfId="2173"/>
    <cellStyle name="Título 1 1 2" xfId="2174"/>
    <cellStyle name="Título 1 1_Campo de Antenas - SBGL-ORÇ" xfId="2183"/>
    <cellStyle name="Título 1 10 2" xfId="2175"/>
    <cellStyle name="Título 1 11 2" xfId="2176"/>
    <cellStyle name="Título 1 12 2" xfId="2177"/>
    <cellStyle name="Título 1 13 2" xfId="2178"/>
    <cellStyle name="Título 1 14 2" xfId="2179"/>
    <cellStyle name="Título 1 15 2" xfId="2180"/>
    <cellStyle name="Título 1 16 2" xfId="2181"/>
    <cellStyle name="Título 1 17 2" xfId="2182"/>
    <cellStyle name="Título 1 2" xfId="2184"/>
    <cellStyle name="Título 1 2 2" xfId="2185"/>
    <cellStyle name="Título 1 3" xfId="2186"/>
    <cellStyle name="Título 1 3 2" xfId="2187"/>
    <cellStyle name="Título 1 4" xfId="2188"/>
    <cellStyle name="Título 1 4 2" xfId="2189"/>
    <cellStyle name="Título 1 5" xfId="2190"/>
    <cellStyle name="Título 1 5 2" xfId="2191"/>
    <cellStyle name="Título 1 6" xfId="2192"/>
    <cellStyle name="Título 1 6 2" xfId="2193"/>
    <cellStyle name="Título 1 7" xfId="2194"/>
    <cellStyle name="Título 1 7 2" xfId="2195"/>
    <cellStyle name="Título 1 8" xfId="2196"/>
    <cellStyle name="Título 1 8 2" xfId="2197"/>
    <cellStyle name="Título 1 9" xfId="2198"/>
    <cellStyle name="Título 1 9 2" xfId="2199"/>
    <cellStyle name="Título 10" xfId="2200"/>
    <cellStyle name="Título 10 2" xfId="2201"/>
    <cellStyle name="Título 11" xfId="2202"/>
    <cellStyle name="Título 11 2" xfId="2203"/>
    <cellStyle name="Título 12" xfId="2204"/>
    <cellStyle name="Título 12 2" xfId="2205"/>
    <cellStyle name="Título 13 2" xfId="2206"/>
    <cellStyle name="Título 14 2" xfId="2207"/>
    <cellStyle name="Título 15 2" xfId="2208"/>
    <cellStyle name="Título 16 2" xfId="2209"/>
    <cellStyle name="Título 17 2" xfId="2210"/>
    <cellStyle name="Título 18 2" xfId="2211"/>
    <cellStyle name="Título 19 2" xfId="2212"/>
    <cellStyle name="Título 2 1" xfId="2213"/>
    <cellStyle name="Título 2 10 2" xfId="2214"/>
    <cellStyle name="Título 2 11 2" xfId="2215"/>
    <cellStyle name="Título 2 12 2" xfId="2216"/>
    <cellStyle name="Título 2 13 2" xfId="2217"/>
    <cellStyle name="Título 2 14 2" xfId="2218"/>
    <cellStyle name="Título 2 15 2" xfId="2219"/>
    <cellStyle name="Título 2 16 2" xfId="2220"/>
    <cellStyle name="Título 2 17 2" xfId="2221"/>
    <cellStyle name="Título 2 2" xfId="2222"/>
    <cellStyle name="Título 2 2 2" xfId="2223"/>
    <cellStyle name="Título 2 3" xfId="2224"/>
    <cellStyle name="Título 2 3 2" xfId="2225"/>
    <cellStyle name="Título 2 4" xfId="2226"/>
    <cellStyle name="Título 2 4 2" xfId="2227"/>
    <cellStyle name="Título 2 5" xfId="2228"/>
    <cellStyle name="Título 2 5 2" xfId="2229"/>
    <cellStyle name="Título 2 6" xfId="2230"/>
    <cellStyle name="Título 2 6 2" xfId="2231"/>
    <cellStyle name="Título 2 7" xfId="2232"/>
    <cellStyle name="Título 2 7 2" xfId="2233"/>
    <cellStyle name="Título 2 8" xfId="2234"/>
    <cellStyle name="Título 2 8 2" xfId="2235"/>
    <cellStyle name="Título 2 9 2" xfId="2236"/>
    <cellStyle name="Título 20 2" xfId="2237"/>
    <cellStyle name="Título 3 1" xfId="2238"/>
    <cellStyle name="Título 3 10 2" xfId="2239"/>
    <cellStyle name="Título 3 11 2" xfId="2240"/>
    <cellStyle name="Título 3 12 2" xfId="2241"/>
    <cellStyle name="Título 3 13 2" xfId="2242"/>
    <cellStyle name="Título 3 14 2" xfId="2243"/>
    <cellStyle name="Título 3 15 2" xfId="2244"/>
    <cellStyle name="Título 3 16 2" xfId="2245"/>
    <cellStyle name="Título 3 17 2" xfId="2246"/>
    <cellStyle name="Título 3 2" xfId="2247"/>
    <cellStyle name="Título 3 2 2" xfId="2248"/>
    <cellStyle name="Título 3 3" xfId="2249"/>
    <cellStyle name="Título 3 3 2" xfId="2250"/>
    <cellStyle name="Título 3 4" xfId="2251"/>
    <cellStyle name="Título 3 4 2" xfId="2252"/>
    <cellStyle name="Título 3 5" xfId="2253"/>
    <cellStyle name="Título 3 5 2" xfId="2254"/>
    <cellStyle name="Título 3 6" xfId="2255"/>
    <cellStyle name="Título 3 6 2" xfId="2256"/>
    <cellStyle name="Título 3 7" xfId="2257"/>
    <cellStyle name="Título 3 7 2" xfId="2258"/>
    <cellStyle name="Título 3 8" xfId="2259"/>
    <cellStyle name="Título 3 8 2" xfId="2260"/>
    <cellStyle name="Título 3 9 2" xfId="2261"/>
    <cellStyle name="Título 4 1" xfId="2262"/>
    <cellStyle name="Título 4 10 2" xfId="2263"/>
    <cellStyle name="Título 4 11 2" xfId="2264"/>
    <cellStyle name="Título 4 12 2" xfId="2265"/>
    <cellStyle name="Título 4 13 2" xfId="2266"/>
    <cellStyle name="Título 4 14 2" xfId="2267"/>
    <cellStyle name="Título 4 15 2" xfId="2268"/>
    <cellStyle name="Título 4 16 2" xfId="2269"/>
    <cellStyle name="Título 4 17 2" xfId="2270"/>
    <cellStyle name="Título 4 2" xfId="2271"/>
    <cellStyle name="Título 4 2 2" xfId="2272"/>
    <cellStyle name="Título 4 3" xfId="2273"/>
    <cellStyle name="Título 4 3 2" xfId="2274"/>
    <cellStyle name="Título 4 4" xfId="2275"/>
    <cellStyle name="Título 4 4 2" xfId="2276"/>
    <cellStyle name="Título 4 5" xfId="2277"/>
    <cellStyle name="Título 4 5 2" xfId="2278"/>
    <cellStyle name="Título 4 6" xfId="2279"/>
    <cellStyle name="Título 4 6 2" xfId="2280"/>
    <cellStyle name="Título 4 7" xfId="2281"/>
    <cellStyle name="Título 4 7 2" xfId="2282"/>
    <cellStyle name="Título 4 8" xfId="2283"/>
    <cellStyle name="Título 4 8 2" xfId="2284"/>
    <cellStyle name="Título 4 9 2" xfId="2285"/>
    <cellStyle name="Título 5" xfId="2286"/>
    <cellStyle name="Título 5 2" xfId="2287"/>
    <cellStyle name="Título 6" xfId="2288"/>
    <cellStyle name="Título 6 2" xfId="2289"/>
    <cellStyle name="Título 7" xfId="2290"/>
    <cellStyle name="Título 7 2" xfId="2291"/>
    <cellStyle name="Título 8" xfId="2292"/>
    <cellStyle name="Título 8 2" xfId="2293"/>
    <cellStyle name="Título 9" xfId="2294"/>
    <cellStyle name="Título 9 2" xfId="2295"/>
    <cellStyle name="Total 1" xfId="2131"/>
    <cellStyle name="Total 10 2" xfId="2132"/>
    <cellStyle name="Total 11 2" xfId="2133"/>
    <cellStyle name="Total 12 2" xfId="2134"/>
    <cellStyle name="Total 13 2" xfId="2135"/>
    <cellStyle name="Total 14 2" xfId="2136"/>
    <cellStyle name="Total 15 2" xfId="2137"/>
    <cellStyle name="Total 16 2" xfId="2138"/>
    <cellStyle name="Total 17 2" xfId="2139"/>
    <cellStyle name="Total 2" xfId="2140"/>
    <cellStyle name="Total 2 10" xfId="2141"/>
    <cellStyle name="Total 2 11" xfId="2142"/>
    <cellStyle name="Total 2 12" xfId="2143"/>
    <cellStyle name="Total 2 13" xfId="2144"/>
    <cellStyle name="Total 2 14" xfId="2145"/>
    <cellStyle name="Total 2 15" xfId="2146"/>
    <cellStyle name="Total 2 16" xfId="2147"/>
    <cellStyle name="Total 2 17" xfId="2148"/>
    <cellStyle name="Total 2 18" xfId="2149"/>
    <cellStyle name="Total 2 2" xfId="2150"/>
    <cellStyle name="Total 2 3" xfId="2151"/>
    <cellStyle name="Total 2 4" xfId="2152"/>
    <cellStyle name="Total 2 5" xfId="2153"/>
    <cellStyle name="Total 2 6" xfId="2154"/>
    <cellStyle name="Total 2 7" xfId="2155"/>
    <cellStyle name="Total 2 8" xfId="2156"/>
    <cellStyle name="Total 2 9" xfId="2157"/>
    <cellStyle name="Total 3" xfId="2158"/>
    <cellStyle name="Total 3 2" xfId="2159"/>
    <cellStyle name="Total 4" xfId="2160"/>
    <cellStyle name="Total 4 2" xfId="2161"/>
    <cellStyle name="Total 5" xfId="2162"/>
    <cellStyle name="Total 5 2" xfId="2163"/>
    <cellStyle name="Total 6" xfId="2164"/>
    <cellStyle name="Total 6 2" xfId="2165"/>
    <cellStyle name="Total 7" xfId="2166"/>
    <cellStyle name="Total 7 2" xfId="2167"/>
    <cellStyle name="Total 8" xfId="2168"/>
    <cellStyle name="Total 8 2" xfId="2169"/>
    <cellStyle name="Total 9 2" xfId="2170"/>
    <cellStyle name="Vírgula 2" xfId="2296"/>
    <cellStyle name="Vírgula 2 2" xfId="2297"/>
    <cellStyle name="Vírgula 2 2 2" xfId="2298"/>
    <cellStyle name="Vírgula 2 3" xfId="2299"/>
    <cellStyle name="Vírgula 3" xfId="2300"/>
    <cellStyle name="Vírgula 3 2" xfId="2301"/>
    <cellStyle name="Vírgula 3 2 2" xfId="2302"/>
    <cellStyle name="Vírgula 3 3" xfId="2303"/>
    <cellStyle name="Vírgula 4" xfId="2304"/>
    <cellStyle name="Vírgula 4 2" xfId="2305"/>
    <cellStyle name="Vírgula0" xfId="2306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EE9A9"/>
      <rgbColor rgb="FFFDD4B8"/>
      <rgbColor rgb="FFB9DEEA"/>
      <rgbColor rgb="FF930014"/>
      <rgbColor rgb="FFD9D9D9"/>
      <rgbColor rgb="FFEBF1DE"/>
      <rgbColor rgb="FFFF9901"/>
      <rgbColor rgb="FF800080"/>
      <rgbColor rgb="FFCCC1DA"/>
      <rgbColor rgb="FFC0C0C0"/>
      <rgbColor rgb="FF808080"/>
      <rgbColor rgb="FF9999FF"/>
      <rgbColor rgb="FFFF8DA6"/>
      <rgbColor rgb="FFFFFFCC"/>
      <rgbColor rgb="FFCCFFFF"/>
      <rgbColor rgb="FFEDEDED"/>
      <rgbColor rgb="FFFF8080"/>
      <rgbColor rgb="FF0166D6"/>
      <rgbColor rgb="FFCCCCFF"/>
      <rgbColor rgb="FFF2F2F2"/>
      <rgbColor rgb="FFF2DCDB"/>
      <rgbColor rgb="FFFAC090"/>
      <rgbColor rgb="FFB9CDE5"/>
      <rgbColor rgb="FFDCE6F2"/>
      <rgbColor rgb="FFFDEADA"/>
      <rgbColor rgb="FFE6B9B8"/>
      <rgbColor rgb="FFEEEEEE"/>
      <rgbColor rgb="FFB0B2B6"/>
      <rgbColor rgb="FFDBEEF4"/>
      <rgbColor rgb="FFCCFFCC"/>
      <rgbColor rgb="FFFFFF99"/>
      <rgbColor rgb="FF99CCFF"/>
      <rgbColor rgb="FFFF99CC"/>
      <rgbColor rgb="FFCC99FF"/>
      <rgbColor rgb="FFFFCC99"/>
      <rgbColor rgb="FFB3A2C7"/>
      <rgbColor rgb="FF33CCCC"/>
      <rgbColor rgb="FFBFCE9A"/>
      <rgbColor rgb="FFFFCC00"/>
      <rgbColor rgb="FFFF9900"/>
      <rgbColor rgb="FFFA7D00"/>
      <rgbColor rgb="FFA6A6A6"/>
      <rgbColor rgb="FF969696"/>
      <rgbColor rgb="FFD2F5CA"/>
      <rgbColor rgb="FFAEAEB0"/>
      <rgbColor rgb="FF064209"/>
      <rgbColor rgb="FFE6E0EC"/>
      <rgbColor rgb="FF915800"/>
      <rgbColor rgb="FFBFBFBF"/>
      <rgbColor rgb="FFDAE6CD"/>
      <rgbColor rgb="FF373752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347382</xdr:colOff>
      <xdr:row>1</xdr:row>
      <xdr:rowOff>100854</xdr:rowOff>
    </xdr:from>
    <xdr:to>
      <xdr:col>8</xdr:col>
      <xdr:colOff>2703025</xdr:colOff>
      <xdr:row>5</xdr:row>
      <xdr:rowOff>11207</xdr:rowOff>
    </xdr:to>
    <xdr:pic>
      <xdr:nvPicPr>
        <xdr:cNvPr id="4" name="Imagem 6" descr="soiurb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2084294" y="313766"/>
          <a:ext cx="11578084" cy="907676"/>
        </a:xfrm>
        <a:prstGeom prst="rect">
          <a:avLst/>
        </a:prstGeom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-11\AN&#193;LISE%20DE%20DOCUMENTA&#199;&#195;O%20T&#201;CNICA\2014\PROCESSO%20110.000.238-2014%20-%20VIADUTO%20EPIG%20-%20SUDOESTE%20-%20PARQUE%20DA%20CIDADE\Or&#231;amento\2014out%20-%20EPIG%20TR2%20-%20Or&#231;amento%20Paradigma%20(licita&#231;&#227;o)%20(p&#243;s%20questionamentos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-11\Users\Andr&#233;Luiz\Documents\Os%202013\O-2013.007%20-%20CINNANTI%20-%20PFDF\docenv\2013.10.11\03.02.02%20OR-13-104.88-0403-00%20(terrapl)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TENÇÃO"/>
      <sheetName val="SUMÁRIO DAS PLANILHAS"/>
      <sheetName val="SICRO2_CPUs"/>
      <sheetName val="SICRO2_INSUMOS"/>
      <sheetName val="SINAPI-DF_CPUs"/>
      <sheetName val="SINAPI-DF_INSUMOS"/>
      <sheetName val="SEINFRA-SP_CPUs"/>
      <sheetName val="NOVACAP_CPUs"/>
      <sheetName val="NOVACAP_EPIs"/>
      <sheetName val="SEORÇA_CPUs e INS"/>
      <sheetName val="PROJETO_CPUs"/>
      <sheetName val="PROJETO_INSUMOS"/>
      <sheetName val="PREÇOS MAT BETUM"/>
      <sheetName val="SINAPI - ENC. SOCIAIS."/>
      <sheetName val="MAPA COT PRECOS"/>
      <sheetName val="BDI PONDERADO PAV_OAE E DRN"/>
      <sheetName val="BDI (MAT BETUM)"/>
      <sheetName val="PSP-PAV_DREN_OAE EPIG RESUMO"/>
      <sheetName val="PSP-PAV_DREN_OAE EPIG"/>
      <sheetName val="CURVA ABC SERV"/>
      <sheetName val="CRONOGRAMA"/>
      <sheetName val="Curva ABC Serviços"/>
      <sheetName val="2 S 01 100 09 A"/>
      <sheetName val="2 S 01 100 20 A"/>
      <sheetName val="2 S 02 300 00 A"/>
      <sheetName val="2 S 02 400 00 A"/>
      <sheetName val="2 S 02 540 01 A"/>
      <sheetName val="2 S 03 329 51 A"/>
      <sheetName val="5 S 01 100 20 A"/>
      <sheetName val="5747A"/>
      <sheetName val="5747B"/>
      <sheetName val="73692A"/>
      <sheetName val="73994_001A"/>
      <sheetName val="99997"/>
      <sheetName val="99999"/>
      <sheetName val="100000"/>
      <sheetName val="100001"/>
      <sheetName val="100002"/>
      <sheetName val="100003"/>
      <sheetName val="100004"/>
      <sheetName val="100005"/>
      <sheetName val="100006"/>
      <sheetName val="100007"/>
      <sheetName val="100008"/>
      <sheetName val="100009"/>
      <sheetName val="100010"/>
      <sheetName val="100011"/>
      <sheetName val="100012"/>
      <sheetName val="100013"/>
      <sheetName val="100014"/>
      <sheetName val="100015"/>
      <sheetName val="100016"/>
      <sheetName val="NR-18 e NR-24"/>
      <sheetName val="MLQ_DRENAGEM (02.10.2014)"/>
      <sheetName val="MLQ_Quantitativo (12.05.2014)"/>
      <sheetName val="MLQ_VIADUTO (13.09.2013)"/>
      <sheetName val="MLQ_PAVIMENTAÇÃO (18.11.2013)"/>
      <sheetName val="MLQ_SINALIZ_PROV (11.09.2013)"/>
      <sheetName val="MLQ_SINALIZ VIÁRIA (11.09.2013)"/>
      <sheetName val="MLQ_MOV_TERRA (12.09.2013)"/>
      <sheetName val="MLQ_Arm viaduto 02 (12.05.2014)"/>
      <sheetName val="MLQ_Arm viaduto 01 (12.05.2014)"/>
      <sheetName val="MLQ_Alambrados (02.06.2014)"/>
      <sheetName val="MEM_CALC 02.05"/>
      <sheetName val="MEM_CALC 07.01.01"/>
      <sheetName val="TABDIN"/>
      <sheetName val="RESUMO DA TABDI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H.H."/>
      <sheetName val="COMPOSIÇÕES"/>
      <sheetName val="MODELO"/>
      <sheetName val="BDI"/>
      <sheetName val="ENCARGOS SOCIAIS"/>
      <sheetName val="CAPA"/>
      <sheetName val="LISTA DOCUMENTOS"/>
      <sheetName val="PARÂMETROS"/>
      <sheetName val="PLANILHA"/>
      <sheetName val="02.04.201.01"/>
      <sheetName val="02.04.205.01"/>
      <sheetName val="02.04.300.01"/>
      <sheetName val="02.04.300.02"/>
      <sheetName val="02.04.401.01"/>
      <sheetName val="02.04.402.01"/>
      <sheetName val="SINAP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MJ44"/>
  <sheetViews>
    <sheetView zoomScale="90" zoomScaleNormal="90" workbookViewId="0">
      <pane ySplit="1" topLeftCell="A2" activePane="bottomLeft" state="frozen"/>
      <selection pane="bottomLeft" activeCell="E12" sqref="E12"/>
    </sheetView>
  </sheetViews>
  <sheetFormatPr defaultColWidth="9.140625" defaultRowHeight="15"/>
  <cols>
    <col min="1" max="1" width="9.85546875" style="1" customWidth="1"/>
    <col min="2" max="2" width="43.5703125" style="2" customWidth="1"/>
    <col min="3" max="3" width="8.42578125" style="1" customWidth="1"/>
    <col min="4" max="4" width="11.42578125" style="1" customWidth="1"/>
    <col min="5" max="5" width="13.7109375" style="3" customWidth="1"/>
    <col min="6" max="6" width="17.42578125" style="4" customWidth="1"/>
    <col min="7" max="7" width="50.140625" style="5" customWidth="1"/>
    <col min="8" max="1024" width="9.140625" style="1"/>
  </cols>
  <sheetData>
    <row r="1" spans="1:7" s="11" customFormat="1">
      <c r="A1" s="6"/>
      <c r="B1" s="7" t="s">
        <v>0</v>
      </c>
      <c r="C1" s="8" t="s">
        <v>1</v>
      </c>
      <c r="D1" s="8" t="s">
        <v>2</v>
      </c>
      <c r="E1" s="9" t="s">
        <v>3</v>
      </c>
      <c r="F1" s="10" t="s">
        <v>4</v>
      </c>
      <c r="G1" s="5"/>
    </row>
    <row r="2" spans="1:7" s="11" customFormat="1">
      <c r="A2" s="12"/>
      <c r="B2" s="13" t="s">
        <v>5</v>
      </c>
      <c r="C2" s="14" t="s">
        <v>6</v>
      </c>
      <c r="D2" s="14">
        <v>1</v>
      </c>
      <c r="E2" s="15">
        <v>158.08000000000001</v>
      </c>
      <c r="F2" s="16">
        <f>D2*E2</f>
        <v>158.08000000000001</v>
      </c>
      <c r="G2" s="5"/>
    </row>
    <row r="3" spans="1:7" s="11" customFormat="1">
      <c r="A3" s="187" t="s">
        <v>7</v>
      </c>
      <c r="B3" s="187"/>
      <c r="C3" s="187"/>
      <c r="D3" s="187"/>
      <c r="E3" s="187"/>
      <c r="F3" s="17">
        <f>F2</f>
        <v>158.08000000000001</v>
      </c>
      <c r="G3" s="5"/>
    </row>
    <row r="4" spans="1:7" s="11" customFormat="1">
      <c r="A4" s="18"/>
      <c r="B4" s="19" t="s">
        <v>8</v>
      </c>
      <c r="C4" s="20" t="s">
        <v>9</v>
      </c>
      <c r="D4" s="20">
        <f>2.2*6.2*41</f>
        <v>559.24000000000012</v>
      </c>
      <c r="E4" s="21">
        <v>143.66999999999999</v>
      </c>
      <c r="F4" s="22">
        <f>D4*E4</f>
        <v>80346.010800000004</v>
      </c>
      <c r="G4" s="5"/>
    </row>
    <row r="5" spans="1:7" s="11" customFormat="1">
      <c r="A5" s="23"/>
      <c r="B5" s="24"/>
      <c r="C5" s="14"/>
      <c r="D5" s="14"/>
      <c r="E5" s="15"/>
      <c r="F5" s="16"/>
      <c r="G5" s="25" t="s">
        <v>10</v>
      </c>
    </row>
    <row r="6" spans="1:7" s="11" customFormat="1">
      <c r="A6" s="23"/>
      <c r="B6" s="13" t="s">
        <v>11</v>
      </c>
      <c r="C6" s="14" t="s">
        <v>9</v>
      </c>
      <c r="D6" s="14">
        <v>61.5</v>
      </c>
      <c r="E6" s="15">
        <v>118.63</v>
      </c>
      <c r="F6" s="16">
        <f>D6*E6</f>
        <v>7295.7449999999999</v>
      </c>
      <c r="G6" s="5" t="s">
        <v>12</v>
      </c>
    </row>
    <row r="7" spans="1:7" s="11" customFormat="1">
      <c r="A7" s="23"/>
      <c r="B7" s="26"/>
      <c r="C7" s="27"/>
      <c r="D7" s="27"/>
      <c r="E7" s="28"/>
      <c r="F7" s="29"/>
      <c r="G7" s="5"/>
    </row>
    <row r="8" spans="1:7" s="11" customFormat="1">
      <c r="A8" s="23"/>
      <c r="B8" s="26" t="s">
        <v>13</v>
      </c>
      <c r="C8" s="27"/>
      <c r="D8" s="27"/>
      <c r="E8" s="28"/>
      <c r="F8" s="29"/>
      <c r="G8" s="5"/>
    </row>
    <row r="9" spans="1:7">
      <c r="A9" s="12">
        <v>78472</v>
      </c>
      <c r="B9" s="13" t="s">
        <v>0</v>
      </c>
      <c r="C9" s="14" t="s">
        <v>9</v>
      </c>
      <c r="D9" s="14">
        <v>63897.13</v>
      </c>
      <c r="E9" s="15">
        <v>0.34</v>
      </c>
      <c r="F9" s="16">
        <f>D9*E9</f>
        <v>21725.0242</v>
      </c>
      <c r="G9" s="5" t="s">
        <v>14</v>
      </c>
    </row>
    <row r="10" spans="1:7">
      <c r="A10" s="12"/>
      <c r="B10" s="13"/>
      <c r="C10" s="14"/>
      <c r="D10" s="14"/>
      <c r="E10" s="15"/>
      <c r="F10" s="16"/>
    </row>
    <row r="11" spans="1:7">
      <c r="A11" s="12"/>
      <c r="B11" s="26" t="s">
        <v>15</v>
      </c>
      <c r="C11" s="14"/>
      <c r="D11" s="14"/>
      <c r="E11" s="15"/>
      <c r="F11" s="16"/>
    </row>
    <row r="12" spans="1:7" ht="45">
      <c r="A12" s="12" t="s">
        <v>16</v>
      </c>
      <c r="B12" s="13" t="s">
        <v>17</v>
      </c>
      <c r="C12" s="14" t="s">
        <v>18</v>
      </c>
      <c r="D12" s="14">
        <f>D27*0.2*1.25</f>
        <v>6920.15</v>
      </c>
      <c r="E12" s="15">
        <v>3.49</v>
      </c>
      <c r="F12" s="16">
        <f>D12*E12</f>
        <v>24151.323499999999</v>
      </c>
      <c r="G12" s="5" t="s">
        <v>19</v>
      </c>
    </row>
    <row r="13" spans="1:7">
      <c r="A13" s="12">
        <v>4101</v>
      </c>
      <c r="B13" s="13" t="s">
        <v>20</v>
      </c>
      <c r="C13" s="14" t="s">
        <v>9</v>
      </c>
      <c r="D13" s="14">
        <f>D23</f>
        <v>36216.53</v>
      </c>
      <c r="E13" s="15">
        <v>0.18</v>
      </c>
      <c r="F13" s="16">
        <f>D13*E13</f>
        <v>6518.9753999999994</v>
      </c>
      <c r="G13" s="5" t="s">
        <v>21</v>
      </c>
    </row>
    <row r="14" spans="1:7" ht="30">
      <c r="A14" s="30">
        <v>72887</v>
      </c>
      <c r="B14" s="31" t="s">
        <v>22</v>
      </c>
      <c r="C14" s="32" t="s">
        <v>23</v>
      </c>
      <c r="D14" s="32">
        <f>D12*C42</f>
        <v>273345.92499999999</v>
      </c>
      <c r="E14" s="33">
        <v>0.72</v>
      </c>
      <c r="F14" s="34">
        <f>D14*E14</f>
        <v>196809.06599999999</v>
      </c>
      <c r="G14" s="5" t="s">
        <v>24</v>
      </c>
    </row>
    <row r="15" spans="1:7">
      <c r="A15" s="12"/>
      <c r="B15" s="13"/>
      <c r="C15" s="14"/>
      <c r="D15" s="14"/>
      <c r="E15" s="15"/>
      <c r="F15" s="16"/>
    </row>
    <row r="16" spans="1:7">
      <c r="A16" s="12"/>
      <c r="B16" s="26" t="s">
        <v>25</v>
      </c>
      <c r="C16" s="14"/>
      <c r="D16" s="14"/>
      <c r="E16" s="15"/>
      <c r="F16" s="16"/>
    </row>
    <row r="17" spans="1:7" ht="30">
      <c r="A17" s="12">
        <v>6077</v>
      </c>
      <c r="B17" s="13" t="s">
        <v>26</v>
      </c>
      <c r="C17" s="14" t="s">
        <v>18</v>
      </c>
      <c r="D17" s="14">
        <f>D12</f>
        <v>6920.15</v>
      </c>
      <c r="E17" s="15">
        <v>15.28</v>
      </c>
      <c r="F17" s="16">
        <f>D17*E17</f>
        <v>105739.89199999999</v>
      </c>
      <c r="G17" s="5" t="s">
        <v>27</v>
      </c>
    </row>
    <row r="18" spans="1:7" ht="30">
      <c r="A18" s="30">
        <f>A14</f>
        <v>72887</v>
      </c>
      <c r="B18" s="31" t="s">
        <v>28</v>
      </c>
      <c r="C18" s="32" t="s">
        <v>23</v>
      </c>
      <c r="D18" s="32">
        <f>D17*C43</f>
        <v>34600.75</v>
      </c>
      <c r="E18" s="33">
        <f>E14</f>
        <v>0.72</v>
      </c>
      <c r="F18" s="34">
        <f>D18*E18</f>
        <v>24912.54</v>
      </c>
      <c r="G18" s="5" t="s">
        <v>29</v>
      </c>
    </row>
    <row r="19" spans="1:7" ht="30">
      <c r="A19" s="12">
        <v>41722</v>
      </c>
      <c r="B19" s="13" t="s">
        <v>30</v>
      </c>
      <c r="C19" s="14" t="s">
        <v>18</v>
      </c>
      <c r="D19" s="14">
        <f>D27*0.2</f>
        <v>5536.12</v>
      </c>
      <c r="E19" s="15">
        <v>4.33</v>
      </c>
      <c r="F19" s="16">
        <f>D19*E19</f>
        <v>23971.399600000001</v>
      </c>
      <c r="G19" s="5" t="s">
        <v>27</v>
      </c>
    </row>
    <row r="20" spans="1:7" s="11" customFormat="1">
      <c r="A20" s="187" t="s">
        <v>7</v>
      </c>
      <c r="B20" s="187"/>
      <c r="C20" s="187"/>
      <c r="D20" s="187"/>
      <c r="E20" s="187"/>
      <c r="F20" s="17">
        <f>SUM(F4:F19)</f>
        <v>491469.97649999993</v>
      </c>
      <c r="G20" s="35"/>
    </row>
    <row r="21" spans="1:7">
      <c r="A21" s="36"/>
      <c r="B21" s="37" t="s">
        <v>31</v>
      </c>
      <c r="C21" s="20"/>
      <c r="D21" s="20"/>
      <c r="E21" s="21"/>
      <c r="F21" s="22"/>
    </row>
    <row r="22" spans="1:7">
      <c r="A22" s="12"/>
      <c r="B22" s="26" t="s">
        <v>32</v>
      </c>
      <c r="C22" s="14"/>
      <c r="D22" s="14"/>
      <c r="E22" s="15"/>
      <c r="F22" s="16"/>
    </row>
    <row r="23" spans="1:7">
      <c r="A23" s="30" t="s">
        <v>33</v>
      </c>
      <c r="B23" s="31" t="s">
        <v>34</v>
      </c>
      <c r="C23" s="32" t="s">
        <v>9</v>
      </c>
      <c r="D23" s="32">
        <v>36216.53</v>
      </c>
      <c r="E23" s="33">
        <v>8.94</v>
      </c>
      <c r="F23" s="34">
        <f>D23*E23</f>
        <v>323775.7782</v>
      </c>
      <c r="G23" s="5" t="s">
        <v>35</v>
      </c>
    </row>
    <row r="24" spans="1:7">
      <c r="A24" s="12"/>
      <c r="B24" s="13"/>
      <c r="C24" s="14"/>
      <c r="D24" s="14"/>
      <c r="E24" s="15"/>
      <c r="F24" s="16"/>
    </row>
    <row r="25" spans="1:7">
      <c r="A25" s="12"/>
      <c r="B25" s="26" t="s">
        <v>36</v>
      </c>
      <c r="C25" s="14"/>
      <c r="D25" s="14"/>
      <c r="E25" s="15"/>
      <c r="F25" s="16"/>
    </row>
    <row r="26" spans="1:7">
      <c r="A26" s="30">
        <v>4537</v>
      </c>
      <c r="B26" s="31" t="s">
        <v>37</v>
      </c>
      <c r="C26" s="32" t="s">
        <v>38</v>
      </c>
      <c r="D26" s="32">
        <v>18697.73</v>
      </c>
      <c r="E26" s="33">
        <v>10.78</v>
      </c>
      <c r="F26" s="34">
        <f>D26*E26</f>
        <v>201561.52939999997</v>
      </c>
    </row>
    <row r="27" spans="1:7" ht="45">
      <c r="A27" s="30" t="s">
        <v>39</v>
      </c>
      <c r="B27" s="31" t="s">
        <v>40</v>
      </c>
      <c r="C27" s="32" t="s">
        <v>9</v>
      </c>
      <c r="D27" s="32">
        <v>27680.6</v>
      </c>
      <c r="E27" s="33">
        <v>42.67</v>
      </c>
      <c r="F27" s="34">
        <f>D27*E27</f>
        <v>1181131.202</v>
      </c>
    </row>
    <row r="28" spans="1:7" ht="45">
      <c r="A28" s="12">
        <v>5319</v>
      </c>
      <c r="B28" s="13" t="s">
        <v>41</v>
      </c>
      <c r="C28" s="14" t="s">
        <v>9</v>
      </c>
      <c r="D28" s="14">
        <v>63.36</v>
      </c>
      <c r="E28" s="15">
        <v>56.12</v>
      </c>
      <c r="F28" s="16">
        <f>D28*E28</f>
        <v>3555.7631999999999</v>
      </c>
    </row>
    <row r="29" spans="1:7" s="11" customFormat="1">
      <c r="A29" s="187" t="s">
        <v>7</v>
      </c>
      <c r="B29" s="187"/>
      <c r="C29" s="187"/>
      <c r="D29" s="187"/>
      <c r="E29" s="187"/>
      <c r="F29" s="17">
        <f>SUM(F23:F28)</f>
        <v>1710024.2727999999</v>
      </c>
      <c r="G29" s="5"/>
    </row>
    <row r="30" spans="1:7">
      <c r="A30" s="36"/>
      <c r="B30" s="19"/>
      <c r="C30" s="20"/>
      <c r="D30" s="20"/>
      <c r="E30" s="21"/>
      <c r="F30" s="22"/>
    </row>
    <row r="31" spans="1:7">
      <c r="A31" s="12">
        <v>9537</v>
      </c>
      <c r="B31" s="13" t="s">
        <v>42</v>
      </c>
      <c r="C31" s="14" t="s">
        <v>9</v>
      </c>
      <c r="D31" s="14">
        <f>D9</f>
        <v>63897.13</v>
      </c>
      <c r="E31" s="15">
        <v>1.54</v>
      </c>
      <c r="F31" s="16">
        <f>D31*E31</f>
        <v>98401.580199999997</v>
      </c>
      <c r="G31" s="38" t="s">
        <v>43</v>
      </c>
    </row>
    <row r="32" spans="1:7">
      <c r="A32" s="187" t="s">
        <v>7</v>
      </c>
      <c r="B32" s="187"/>
      <c r="C32" s="187"/>
      <c r="D32" s="187"/>
      <c r="E32" s="187"/>
      <c r="F32" s="17">
        <f>F31</f>
        <v>98401.580199999997</v>
      </c>
    </row>
    <row r="33" spans="1:6">
      <c r="A33" s="36"/>
      <c r="B33" s="19"/>
      <c r="C33" s="20"/>
      <c r="D33" s="20"/>
      <c r="E33" s="21"/>
      <c r="F33" s="22"/>
    </row>
    <row r="34" spans="1:6">
      <c r="A34" s="12">
        <v>4083</v>
      </c>
      <c r="B34" s="13" t="s">
        <v>44</v>
      </c>
      <c r="C34" s="14" t="s">
        <v>45</v>
      </c>
      <c r="D34" s="14">
        <v>6</v>
      </c>
      <c r="E34" s="15">
        <f>20.22/1.8487*1.493*220</f>
        <v>3592.5034889381727</v>
      </c>
      <c r="F34" s="16">
        <f>D34*E34</f>
        <v>21555.020933629035</v>
      </c>
    </row>
    <row r="35" spans="1:6">
      <c r="A35" s="12">
        <v>2707</v>
      </c>
      <c r="B35" s="13" t="s">
        <v>46</v>
      </c>
      <c r="C35" s="14" t="s">
        <v>45</v>
      </c>
      <c r="D35" s="14">
        <v>6</v>
      </c>
      <c r="E35" s="15">
        <f>98.74/1.8487*1.493*220/2</f>
        <v>8771.6071834261911</v>
      </c>
      <c r="F35" s="16">
        <f>D35*E35</f>
        <v>52629.64310055715</v>
      </c>
    </row>
    <row r="36" spans="1:6">
      <c r="A36" s="187" t="s">
        <v>7</v>
      </c>
      <c r="B36" s="187"/>
      <c r="C36" s="187"/>
      <c r="D36" s="187"/>
      <c r="E36" s="187"/>
      <c r="F36" s="17">
        <f>SUM(F34:F35)</f>
        <v>74184.664034186193</v>
      </c>
    </row>
    <row r="38" spans="1:6">
      <c r="A38" s="184" t="s">
        <v>47</v>
      </c>
      <c r="B38" s="184"/>
      <c r="C38" s="184"/>
      <c r="D38" s="184"/>
      <c r="E38" s="184"/>
      <c r="F38" s="39">
        <f>F36+F32+F29+F20+F3</f>
        <v>2374238.573534186</v>
      </c>
    </row>
    <row r="39" spans="1:6">
      <c r="A39" s="185" t="s">
        <v>48</v>
      </c>
      <c r="B39" s="185"/>
      <c r="C39" s="185"/>
      <c r="D39" s="185"/>
      <c r="E39" s="185"/>
      <c r="F39" s="40">
        <f>23.44%*F38</f>
        <v>556521.52163641329</v>
      </c>
    </row>
    <row r="40" spans="1:6">
      <c r="A40" s="186" t="s">
        <v>49</v>
      </c>
      <c r="B40" s="186"/>
      <c r="C40" s="186"/>
      <c r="D40" s="186"/>
      <c r="E40" s="186"/>
      <c r="F40" s="41">
        <f>SUM(F38:F39)</f>
        <v>2930760.0951705994</v>
      </c>
    </row>
    <row r="42" spans="1:6">
      <c r="B42" s="42" t="s">
        <v>50</v>
      </c>
      <c r="C42" s="43">
        <v>39.5</v>
      </c>
    </row>
    <row r="43" spans="1:6">
      <c r="B43" s="44" t="s">
        <v>51</v>
      </c>
      <c r="C43" s="45">
        <v>5</v>
      </c>
    </row>
    <row r="44" spans="1:6">
      <c r="B44" s="1"/>
    </row>
  </sheetData>
  <mergeCells count="8">
    <mergeCell ref="A38:E38"/>
    <mergeCell ref="A39:E39"/>
    <mergeCell ref="A40:E40"/>
    <mergeCell ref="A3:E3"/>
    <mergeCell ref="A20:E20"/>
    <mergeCell ref="A29:E29"/>
    <mergeCell ref="A32:E32"/>
    <mergeCell ref="A36:E36"/>
  </mergeCells>
  <pageMargins left="0.51180555555555496" right="0.51180555555555496" top="0.78749999999999998" bottom="0.78749999999999998" header="0.51180555555555496" footer="0.51180555555555496"/>
  <pageSetup paperSize="9" firstPageNumber="0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>
  <dimension ref="A1:AMJ51"/>
  <sheetViews>
    <sheetView tabSelected="1" topLeftCell="B1" zoomScale="85" zoomScaleNormal="85" workbookViewId="0">
      <selection activeCell="H16" sqref="H16"/>
    </sheetView>
  </sheetViews>
  <sheetFormatPr defaultColWidth="9.140625" defaultRowHeight="15"/>
  <cols>
    <col min="1" max="1" width="11.5703125" style="46" customWidth="1"/>
    <col min="2" max="2" width="14.42578125" style="46" customWidth="1"/>
    <col min="3" max="3" width="12.140625" style="46" customWidth="1"/>
    <col min="4" max="4" width="66.42578125" style="47" customWidth="1"/>
    <col min="5" max="5" width="11.7109375" style="46" customWidth="1"/>
    <col min="6" max="6" width="13" style="48" customWidth="1"/>
    <col min="7" max="7" width="14.42578125" style="49" customWidth="1"/>
    <col min="8" max="8" width="20.7109375" style="49" customWidth="1"/>
    <col min="9" max="9" width="55.7109375" style="50" customWidth="1"/>
    <col min="10" max="10" width="19.28515625" style="51" customWidth="1"/>
    <col min="11" max="11" width="12.5703125" style="52" customWidth="1"/>
    <col min="12" max="12" width="11.7109375" style="52" customWidth="1"/>
    <col min="13" max="13" width="15.140625" style="53" customWidth="1"/>
    <col min="14" max="15" width="9.140625" style="54"/>
    <col min="16" max="37" width="9.140625" style="53"/>
    <col min="38" max="1024" width="9.140625" style="46"/>
  </cols>
  <sheetData>
    <row r="1" spans="1:37" ht="16.5" customHeight="1">
      <c r="A1" s="188"/>
      <c r="B1" s="188"/>
      <c r="C1" s="188"/>
      <c r="D1" s="188"/>
      <c r="E1" s="188"/>
      <c r="F1" s="188"/>
      <c r="G1" s="188"/>
      <c r="H1" s="188"/>
      <c r="I1" s="188"/>
      <c r="J1" s="188"/>
      <c r="K1" s="56"/>
      <c r="L1" s="56"/>
      <c r="M1" s="57"/>
    </row>
    <row r="2" spans="1:37" ht="16.5" customHeight="1">
      <c r="A2" s="188"/>
      <c r="B2" s="188"/>
      <c r="C2" s="188"/>
      <c r="D2" s="188"/>
      <c r="E2" s="188"/>
      <c r="F2" s="188"/>
      <c r="G2" s="188"/>
      <c r="H2" s="188"/>
      <c r="I2" s="188"/>
      <c r="J2" s="188"/>
      <c r="K2" s="56"/>
      <c r="L2" s="56"/>
      <c r="M2" s="57"/>
    </row>
    <row r="3" spans="1:37" ht="25.5" customHeight="1">
      <c r="A3" s="189"/>
      <c r="B3" s="189"/>
      <c r="C3" s="189"/>
      <c r="D3" s="189"/>
      <c r="E3" s="189"/>
      <c r="F3" s="189"/>
      <c r="G3" s="189"/>
      <c r="H3" s="189"/>
      <c r="I3" s="189"/>
      <c r="J3" s="189"/>
      <c r="K3" s="58"/>
      <c r="L3" s="58"/>
      <c r="M3" s="58"/>
    </row>
    <row r="4" spans="1:37" ht="18">
      <c r="A4" s="189"/>
      <c r="B4" s="189"/>
      <c r="C4" s="189"/>
      <c r="D4" s="189"/>
      <c r="E4" s="189"/>
      <c r="F4" s="189"/>
      <c r="G4" s="189"/>
      <c r="H4" s="189"/>
      <c r="I4" s="189"/>
      <c r="J4" s="189"/>
      <c r="K4" s="58"/>
      <c r="L4" s="58"/>
      <c r="M4" s="58"/>
    </row>
    <row r="5" spans="1:37" ht="18.75">
      <c r="A5" s="59"/>
      <c r="B5" s="59"/>
      <c r="C5" s="59"/>
      <c r="D5" s="60"/>
      <c r="E5" s="59"/>
      <c r="F5" s="61"/>
      <c r="G5" s="62"/>
      <c r="H5" s="62"/>
      <c r="I5" s="63"/>
      <c r="J5" s="64"/>
      <c r="K5" s="65"/>
      <c r="L5" s="65"/>
      <c r="M5" s="57"/>
    </row>
    <row r="6" spans="1:37" ht="29.25" customHeight="1">
      <c r="A6" s="66"/>
      <c r="B6" s="67"/>
      <c r="C6" s="68"/>
      <c r="D6" s="69"/>
      <c r="E6" s="67"/>
      <c r="F6" s="70"/>
      <c r="G6" s="71"/>
      <c r="H6" s="71"/>
      <c r="I6" s="72"/>
      <c r="J6" s="73"/>
      <c r="K6" s="74"/>
      <c r="L6" s="74"/>
      <c r="M6" s="57"/>
    </row>
    <row r="7" spans="1:37" ht="34.5" customHeight="1">
      <c r="A7" s="75" t="s">
        <v>162</v>
      </c>
      <c r="B7" s="76"/>
      <c r="C7" s="76"/>
      <c r="D7" s="76"/>
      <c r="E7" s="76"/>
      <c r="F7" s="76"/>
      <c r="G7" s="77"/>
      <c r="H7" s="62"/>
      <c r="I7" s="78"/>
      <c r="J7" s="79"/>
      <c r="K7" s="65"/>
      <c r="L7" s="65"/>
      <c r="M7" s="57"/>
    </row>
    <row r="8" spans="1:37" ht="30" customHeight="1">
      <c r="A8" s="75" t="s">
        <v>52</v>
      </c>
      <c r="B8" s="80"/>
      <c r="C8" s="81"/>
      <c r="D8" s="82"/>
      <c r="E8" s="83"/>
      <c r="F8" s="84"/>
      <c r="G8" s="77"/>
      <c r="H8" s="62"/>
      <c r="I8" s="85" t="s">
        <v>53</v>
      </c>
      <c r="J8" s="85" t="s">
        <v>54</v>
      </c>
      <c r="K8" s="65"/>
      <c r="L8" s="65"/>
      <c r="M8" s="57"/>
    </row>
    <row r="9" spans="1:37" ht="67.5" customHeight="1">
      <c r="A9" s="190" t="s">
        <v>55</v>
      </c>
      <c r="B9" s="190"/>
      <c r="C9" s="190"/>
      <c r="D9" s="190"/>
      <c r="E9" s="190"/>
      <c r="F9" s="190"/>
      <c r="G9" s="190"/>
      <c r="H9" s="190"/>
      <c r="I9" s="86" t="s">
        <v>56</v>
      </c>
      <c r="J9" s="87">
        <v>181</v>
      </c>
      <c r="K9" s="65"/>
      <c r="L9" s="65"/>
      <c r="M9" s="57"/>
    </row>
    <row r="10" spans="1:37" s="96" customFormat="1" ht="46.5" customHeight="1">
      <c r="A10" s="88" t="s">
        <v>57</v>
      </c>
      <c r="B10" s="88" t="s">
        <v>58</v>
      </c>
      <c r="C10" s="88" t="s">
        <v>59</v>
      </c>
      <c r="D10" s="88" t="s">
        <v>60</v>
      </c>
      <c r="E10" s="89" t="s">
        <v>1</v>
      </c>
      <c r="F10" s="90" t="s">
        <v>61</v>
      </c>
      <c r="G10" s="91" t="s">
        <v>3</v>
      </c>
      <c r="H10" s="91" t="s">
        <v>62</v>
      </c>
      <c r="I10" s="90" t="s">
        <v>63</v>
      </c>
      <c r="J10" s="90" t="s">
        <v>4</v>
      </c>
      <c r="K10" s="92"/>
      <c r="L10" s="92"/>
      <c r="M10" s="93"/>
      <c r="N10" s="94"/>
      <c r="O10" s="94"/>
      <c r="P10" s="95"/>
      <c r="Q10" s="95"/>
      <c r="R10" s="95"/>
      <c r="S10" s="95"/>
      <c r="T10" s="95"/>
      <c r="U10" s="95"/>
      <c r="V10" s="95"/>
      <c r="W10" s="95"/>
      <c r="X10" s="95"/>
      <c r="Y10" s="95"/>
      <c r="Z10" s="95"/>
      <c r="AA10" s="95"/>
      <c r="AB10" s="95"/>
      <c r="AC10" s="95"/>
      <c r="AD10" s="95"/>
      <c r="AE10" s="95"/>
      <c r="AF10" s="95"/>
      <c r="AG10" s="95"/>
      <c r="AH10" s="95"/>
      <c r="AI10" s="95"/>
      <c r="AJ10" s="95"/>
      <c r="AK10" s="95"/>
    </row>
    <row r="11" spans="1:37" s="107" customFormat="1" ht="18">
      <c r="A11" s="97">
        <v>1</v>
      </c>
      <c r="B11" s="191"/>
      <c r="C11" s="191"/>
      <c r="D11" s="99" t="s">
        <v>64</v>
      </c>
      <c r="E11" s="100"/>
      <c r="F11" s="100"/>
      <c r="G11" s="101"/>
      <c r="H11" s="102"/>
      <c r="I11" s="98" t="s">
        <v>65</v>
      </c>
      <c r="J11" s="102">
        <f>SUM(J12:J13)</f>
        <v>4246.3008</v>
      </c>
      <c r="K11" s="103"/>
      <c r="L11" s="92"/>
      <c r="M11" s="104"/>
      <c r="N11" s="105"/>
      <c r="O11" s="105"/>
      <c r="P11" s="106"/>
      <c r="Q11" s="106"/>
      <c r="R11" s="106"/>
      <c r="S11" s="106"/>
      <c r="T11" s="106"/>
      <c r="U11" s="106"/>
      <c r="V11" s="106"/>
      <c r="W11" s="106"/>
      <c r="X11" s="106"/>
      <c r="Y11" s="106"/>
      <c r="Z11" s="106"/>
      <c r="AA11" s="106"/>
      <c r="AB11" s="106"/>
      <c r="AC11" s="106"/>
      <c r="AD11" s="106"/>
      <c r="AE11" s="106"/>
      <c r="AF11" s="106"/>
      <c r="AG11" s="106"/>
      <c r="AH11" s="106"/>
      <c r="AI11" s="106"/>
      <c r="AJ11" s="106"/>
      <c r="AK11" s="106"/>
    </row>
    <row r="12" spans="1:37" ht="18">
      <c r="A12" s="108" t="s">
        <v>66</v>
      </c>
      <c r="B12" s="109" t="s">
        <v>67</v>
      </c>
      <c r="C12" s="183" t="s">
        <v>56</v>
      </c>
      <c r="D12" s="110" t="s">
        <v>68</v>
      </c>
      <c r="E12" s="111" t="s">
        <v>69</v>
      </c>
      <c r="F12" s="112">
        <f>L12</f>
        <v>2.88</v>
      </c>
      <c r="G12" s="113">
        <v>602.21</v>
      </c>
      <c r="H12" s="114">
        <f>G12*1.2739</f>
        <v>767.15531900000008</v>
      </c>
      <c r="I12" s="115" t="s">
        <v>70</v>
      </c>
      <c r="J12" s="116">
        <f>F12*ROUND(H12,2)</f>
        <v>2209.4207999999999</v>
      </c>
      <c r="K12" s="103"/>
      <c r="L12" s="117">
        <f>1.2*2.4</f>
        <v>2.88</v>
      </c>
      <c r="M12" s="57"/>
    </row>
    <row r="13" spans="1:37" ht="36">
      <c r="A13" s="108" t="s">
        <v>71</v>
      </c>
      <c r="B13" s="118" t="s">
        <v>72</v>
      </c>
      <c r="C13" s="183" t="s">
        <v>56</v>
      </c>
      <c r="D13" s="119" t="s">
        <v>73</v>
      </c>
      <c r="E13" s="111" t="s">
        <v>74</v>
      </c>
      <c r="F13" s="112">
        <v>3</v>
      </c>
      <c r="G13" s="120">
        <v>532.98</v>
      </c>
      <c r="H13" s="114">
        <f>G13*1.2739</f>
        <v>678.96322200000009</v>
      </c>
      <c r="I13" s="115" t="s">
        <v>75</v>
      </c>
      <c r="J13" s="116">
        <f>F13*ROUND(H13,2)</f>
        <v>2036.88</v>
      </c>
      <c r="K13" s="103"/>
      <c r="L13" s="117"/>
      <c r="M13" s="57"/>
    </row>
    <row r="14" spans="1:37" ht="18">
      <c r="A14" s="97">
        <v>2</v>
      </c>
      <c r="B14" s="100"/>
      <c r="C14" s="100"/>
      <c r="D14" s="100" t="s">
        <v>76</v>
      </c>
      <c r="E14" s="100"/>
      <c r="F14" s="100"/>
      <c r="G14" s="101"/>
      <c r="H14" s="102"/>
      <c r="I14" s="98"/>
      <c r="J14" s="102">
        <f>SUM(J15:J16)</f>
        <v>8408.4</v>
      </c>
      <c r="K14" s="65"/>
      <c r="L14" s="65"/>
      <c r="M14" s="57"/>
    </row>
    <row r="15" spans="1:37" s="129" customFormat="1" ht="18">
      <c r="A15" s="109" t="s">
        <v>77</v>
      </c>
      <c r="B15" s="121" t="s">
        <v>78</v>
      </c>
      <c r="C15" s="183" t="s">
        <v>56</v>
      </c>
      <c r="D15" s="110" t="s">
        <v>79</v>
      </c>
      <c r="E15" s="121" t="s">
        <v>38</v>
      </c>
      <c r="F15" s="122">
        <v>588</v>
      </c>
      <c r="G15" s="123">
        <v>8.64</v>
      </c>
      <c r="H15" s="114">
        <f>G15*1.2739</f>
        <v>11.006496</v>
      </c>
      <c r="I15" s="124" t="s">
        <v>80</v>
      </c>
      <c r="J15" s="116">
        <f>F15*ROUND(H15,2)</f>
        <v>6473.88</v>
      </c>
      <c r="K15" s="125"/>
      <c r="L15" s="125"/>
      <c r="M15" s="126"/>
      <c r="N15" s="127"/>
      <c r="O15" s="127"/>
      <c r="P15" s="128"/>
      <c r="Q15" s="128"/>
      <c r="R15" s="128"/>
      <c r="S15" s="128"/>
      <c r="T15" s="128"/>
      <c r="U15" s="128"/>
      <c r="V15" s="128"/>
      <c r="W15" s="128"/>
      <c r="X15" s="128"/>
      <c r="Y15" s="128"/>
      <c r="Z15" s="128"/>
      <c r="AA15" s="128"/>
      <c r="AB15" s="128"/>
      <c r="AC15" s="128"/>
      <c r="AD15" s="128"/>
      <c r="AE15" s="128"/>
      <c r="AF15" s="128"/>
      <c r="AG15" s="128"/>
      <c r="AH15" s="128"/>
      <c r="AI15" s="128"/>
      <c r="AJ15" s="128"/>
      <c r="AK15" s="128"/>
    </row>
    <row r="16" spans="1:37" s="134" customFormat="1" ht="72">
      <c r="A16" s="109" t="s">
        <v>81</v>
      </c>
      <c r="B16" s="130" t="s">
        <v>82</v>
      </c>
      <c r="C16" s="183" t="s">
        <v>56</v>
      </c>
      <c r="D16" s="131" t="s">
        <v>83</v>
      </c>
      <c r="E16" s="130" t="s">
        <v>69</v>
      </c>
      <c r="F16" s="112">
        <v>588</v>
      </c>
      <c r="G16" s="120">
        <v>2.58</v>
      </c>
      <c r="H16" s="114">
        <f>G16*1.2739</f>
        <v>3.2866620000000002</v>
      </c>
      <c r="I16" s="131" t="s">
        <v>84</v>
      </c>
      <c r="J16" s="116">
        <f>F16*ROUND(H16,2)</f>
        <v>1934.52</v>
      </c>
      <c r="K16" s="65"/>
      <c r="L16" s="65">
        <f>590-243.85</f>
        <v>346.15</v>
      </c>
      <c r="M16" s="57"/>
      <c r="N16" s="132"/>
      <c r="O16" s="132"/>
      <c r="P16" s="133"/>
      <c r="Q16" s="133"/>
      <c r="R16" s="133"/>
      <c r="S16" s="133"/>
      <c r="T16" s="133"/>
      <c r="U16" s="133"/>
      <c r="V16" s="133"/>
      <c r="W16" s="133"/>
      <c r="X16" s="133"/>
      <c r="Y16" s="133"/>
      <c r="Z16" s="133"/>
      <c r="AA16" s="133"/>
      <c r="AB16" s="133"/>
      <c r="AC16" s="133"/>
      <c r="AD16" s="133"/>
      <c r="AE16" s="133"/>
      <c r="AF16" s="133"/>
      <c r="AG16" s="133"/>
      <c r="AH16" s="133"/>
      <c r="AI16" s="133"/>
      <c r="AJ16" s="133"/>
      <c r="AK16" s="133"/>
    </row>
    <row r="17" spans="1:15" ht="18">
      <c r="A17" s="97">
        <v>3</v>
      </c>
      <c r="B17" s="100"/>
      <c r="C17" s="100"/>
      <c r="D17" s="100" t="s">
        <v>85</v>
      </c>
      <c r="E17" s="100"/>
      <c r="F17" s="100"/>
      <c r="G17" s="101"/>
      <c r="H17" s="102"/>
      <c r="I17" s="98"/>
      <c r="J17" s="102">
        <f>SUM(J18:J35)</f>
        <v>209424.94441657004</v>
      </c>
      <c r="K17" s="65"/>
      <c r="L17" s="65"/>
      <c r="M17" s="57"/>
    </row>
    <row r="18" spans="1:15" ht="18">
      <c r="A18" s="109" t="s">
        <v>86</v>
      </c>
      <c r="B18" s="118" t="s">
        <v>87</v>
      </c>
      <c r="C18" s="183" t="s">
        <v>56</v>
      </c>
      <c r="D18" s="110" t="s">
        <v>88</v>
      </c>
      <c r="E18" s="130" t="s">
        <v>89</v>
      </c>
      <c r="F18" s="135">
        <v>588</v>
      </c>
      <c r="G18" s="120">
        <v>1.01</v>
      </c>
      <c r="H18" s="114">
        <f t="shared" ref="H18:H35" si="0">G18*1.2739</f>
        <v>1.2866390000000001</v>
      </c>
      <c r="I18" s="131" t="s">
        <v>80</v>
      </c>
      <c r="J18" s="116">
        <f t="shared" ref="J18:J29" si="1">F18*ROUND(H18,2)</f>
        <v>758.52</v>
      </c>
      <c r="K18" s="65"/>
      <c r="L18" s="65"/>
      <c r="M18" s="57"/>
      <c r="N18" s="136"/>
      <c r="O18" s="136"/>
    </row>
    <row r="19" spans="1:15" ht="72">
      <c r="A19" s="109" t="s">
        <v>90</v>
      </c>
      <c r="B19" s="118" t="s">
        <v>91</v>
      </c>
      <c r="C19" s="183" t="s">
        <v>56</v>
      </c>
      <c r="D19" s="137" t="s">
        <v>92</v>
      </c>
      <c r="E19" s="111" t="s">
        <v>93</v>
      </c>
      <c r="F19" s="112">
        <f>(588*0.23*0.15)+(269*((0.3/2)^2*(3.14))*0.7)</f>
        <v>33.589395000000003</v>
      </c>
      <c r="G19" s="120">
        <v>34.85</v>
      </c>
      <c r="H19" s="114">
        <f t="shared" si="0"/>
        <v>44.395415</v>
      </c>
      <c r="I19" s="138" t="s">
        <v>94</v>
      </c>
      <c r="J19" s="116">
        <f t="shared" si="1"/>
        <v>1491.369138</v>
      </c>
      <c r="K19" s="65"/>
      <c r="L19" s="65">
        <f>(588*0.23*0.15)+(269*((0.3/2)^2*(3.14))*0.7)</f>
        <v>33.589395000000003</v>
      </c>
      <c r="M19" s="57"/>
    </row>
    <row r="20" spans="1:15" ht="90">
      <c r="A20" s="109" t="s">
        <v>95</v>
      </c>
      <c r="B20" s="118" t="s">
        <v>96</v>
      </c>
      <c r="C20" s="183" t="s">
        <v>56</v>
      </c>
      <c r="D20" s="137" t="s">
        <v>97</v>
      </c>
      <c r="E20" s="111" t="s">
        <v>93</v>
      </c>
      <c r="F20" s="139">
        <f>F19*1.3</f>
        <v>43.666213500000005</v>
      </c>
      <c r="G20" s="120">
        <v>3.5</v>
      </c>
      <c r="H20" s="114">
        <f t="shared" si="0"/>
        <v>4.4586500000000004</v>
      </c>
      <c r="I20" s="138" t="s">
        <v>98</v>
      </c>
      <c r="J20" s="116">
        <f t="shared" si="1"/>
        <v>194.75131221000001</v>
      </c>
      <c r="K20" s="65"/>
      <c r="L20" s="65"/>
      <c r="M20" s="57"/>
    </row>
    <row r="21" spans="1:15" ht="90">
      <c r="A21" s="109" t="s">
        <v>99</v>
      </c>
      <c r="B21" s="118" t="s">
        <v>100</v>
      </c>
      <c r="C21" s="183" t="s">
        <v>56</v>
      </c>
      <c r="D21" s="137" t="s">
        <v>101</v>
      </c>
      <c r="E21" s="111" t="s">
        <v>93</v>
      </c>
      <c r="F21" s="139">
        <f>F19*1.3</f>
        <v>43.666213500000005</v>
      </c>
      <c r="G21" s="120">
        <v>5.23</v>
      </c>
      <c r="H21" s="114">
        <f t="shared" si="0"/>
        <v>6.662497000000001</v>
      </c>
      <c r="I21" s="138" t="s">
        <v>98</v>
      </c>
      <c r="J21" s="116">
        <f t="shared" si="1"/>
        <v>290.81698191000004</v>
      </c>
      <c r="K21" s="65"/>
      <c r="L21" s="65"/>
      <c r="M21" s="57"/>
    </row>
    <row r="22" spans="1:15" ht="36">
      <c r="A22" s="109" t="s">
        <v>102</v>
      </c>
      <c r="B22" s="118" t="s">
        <v>103</v>
      </c>
      <c r="C22" s="183" t="s">
        <v>56</v>
      </c>
      <c r="D22" s="137" t="s">
        <v>104</v>
      </c>
      <c r="E22" s="111" t="s">
        <v>69</v>
      </c>
      <c r="F22" s="112">
        <f>L22</f>
        <v>88.2</v>
      </c>
      <c r="G22" s="120">
        <v>2.57</v>
      </c>
      <c r="H22" s="114">
        <f t="shared" si="0"/>
        <v>3.2739229999999999</v>
      </c>
      <c r="I22" s="138" t="s">
        <v>105</v>
      </c>
      <c r="J22" s="116">
        <f t="shared" si="1"/>
        <v>288.41399999999999</v>
      </c>
      <c r="K22" s="65"/>
      <c r="L22" s="65">
        <f>588*0.15</f>
        <v>88.2</v>
      </c>
      <c r="M22" s="57">
        <f>590*0.15</f>
        <v>88.5</v>
      </c>
    </row>
    <row r="23" spans="1:15" ht="18">
      <c r="A23" s="109" t="s">
        <v>106</v>
      </c>
      <c r="B23" s="118" t="s">
        <v>107</v>
      </c>
      <c r="C23" s="183" t="s">
        <v>56</v>
      </c>
      <c r="D23" s="140" t="s">
        <v>108</v>
      </c>
      <c r="E23" s="111" t="s">
        <v>93</v>
      </c>
      <c r="F23" s="112">
        <f>L23</f>
        <v>2.6459999999999999</v>
      </c>
      <c r="G23" s="120">
        <v>117.64</v>
      </c>
      <c r="H23" s="114">
        <f t="shared" si="0"/>
        <v>149.86159599999999</v>
      </c>
      <c r="I23" s="138" t="s">
        <v>109</v>
      </c>
      <c r="J23" s="116">
        <f t="shared" si="1"/>
        <v>396.52956</v>
      </c>
      <c r="K23" s="65"/>
      <c r="L23" s="65">
        <f>588*0.15*0.03</f>
        <v>2.6459999999999999</v>
      </c>
      <c r="M23" s="57"/>
    </row>
    <row r="24" spans="1:15" ht="36">
      <c r="A24" s="109" t="s">
        <v>110</v>
      </c>
      <c r="B24" s="118" t="s">
        <v>111</v>
      </c>
      <c r="C24" s="183" t="s">
        <v>56</v>
      </c>
      <c r="D24" s="141" t="s">
        <v>112</v>
      </c>
      <c r="E24" s="111" t="s">
        <v>38</v>
      </c>
      <c r="F24" s="112">
        <f>L24</f>
        <v>5</v>
      </c>
      <c r="G24" s="120">
        <v>47.49</v>
      </c>
      <c r="H24" s="114">
        <f t="shared" si="0"/>
        <v>60.497511000000003</v>
      </c>
      <c r="I24" s="138" t="s">
        <v>113</v>
      </c>
      <c r="J24" s="116">
        <f t="shared" si="1"/>
        <v>302.5</v>
      </c>
      <c r="K24" s="65"/>
      <c r="L24" s="65">
        <f>2*2.5</f>
        <v>5</v>
      </c>
      <c r="M24" s="57"/>
    </row>
    <row r="25" spans="1:15" ht="36">
      <c r="A25" s="109" t="s">
        <v>114</v>
      </c>
      <c r="B25" s="118" t="s">
        <v>115</v>
      </c>
      <c r="C25" s="183" t="s">
        <v>56</v>
      </c>
      <c r="D25" s="141" t="s">
        <v>116</v>
      </c>
      <c r="E25" s="111" t="s">
        <v>69</v>
      </c>
      <c r="F25" s="142">
        <v>105.75</v>
      </c>
      <c r="G25" s="120">
        <v>54.06</v>
      </c>
      <c r="H25" s="114">
        <f t="shared" si="0"/>
        <v>68.867034000000004</v>
      </c>
      <c r="I25" s="138" t="s">
        <v>117</v>
      </c>
      <c r="J25" s="116">
        <f t="shared" si="1"/>
        <v>7283.0025000000005</v>
      </c>
      <c r="K25" s="65"/>
      <c r="L25" s="65"/>
      <c r="M25" s="57"/>
    </row>
    <row r="26" spans="1:15" ht="36">
      <c r="A26" s="109" t="s">
        <v>118</v>
      </c>
      <c r="B26" s="118" t="s">
        <v>115</v>
      </c>
      <c r="C26" s="183" t="s">
        <v>56</v>
      </c>
      <c r="D26" s="140" t="s">
        <v>119</v>
      </c>
      <c r="E26" s="111" t="s">
        <v>69</v>
      </c>
      <c r="F26" s="142">
        <f>F25*2</f>
        <v>211.5</v>
      </c>
      <c r="G26" s="120">
        <v>54.06</v>
      </c>
      <c r="H26" s="114">
        <f t="shared" si="0"/>
        <v>68.867034000000004</v>
      </c>
      <c r="I26" s="138" t="s">
        <v>120</v>
      </c>
      <c r="J26" s="116">
        <f t="shared" si="1"/>
        <v>14566.005000000001</v>
      </c>
      <c r="K26" s="65"/>
      <c r="L26" s="65"/>
      <c r="M26" s="57"/>
    </row>
    <row r="27" spans="1:15" ht="72">
      <c r="A27" s="109" t="s">
        <v>121</v>
      </c>
      <c r="B27" s="118" t="s">
        <v>122</v>
      </c>
      <c r="C27" s="183" t="s">
        <v>56</v>
      </c>
      <c r="D27" s="137" t="s">
        <v>123</v>
      </c>
      <c r="E27" s="111" t="s">
        <v>69</v>
      </c>
      <c r="F27" s="112">
        <f>F26*2+82.32</f>
        <v>505.32</v>
      </c>
      <c r="G27" s="120">
        <v>19.04</v>
      </c>
      <c r="H27" s="114">
        <f t="shared" si="0"/>
        <v>24.255056</v>
      </c>
      <c r="I27" s="138" t="s">
        <v>124</v>
      </c>
      <c r="J27" s="116">
        <f t="shared" si="1"/>
        <v>12259.063200000001</v>
      </c>
      <c r="K27" s="65"/>
      <c r="L27" s="65"/>
      <c r="M27" s="57"/>
    </row>
    <row r="28" spans="1:15" ht="54">
      <c r="A28" s="109" t="s">
        <v>125</v>
      </c>
      <c r="B28" s="118" t="s">
        <v>126</v>
      </c>
      <c r="C28" s="183" t="s">
        <v>56</v>
      </c>
      <c r="D28" s="137" t="s">
        <v>127</v>
      </c>
      <c r="E28" s="111" t="s">
        <v>69</v>
      </c>
      <c r="F28" s="112">
        <f>F26*2+82.32+258.24</f>
        <v>763.56</v>
      </c>
      <c r="G28" s="120">
        <v>19.93</v>
      </c>
      <c r="H28" s="114">
        <f t="shared" si="0"/>
        <v>25.388826999999999</v>
      </c>
      <c r="I28" s="138" t="s">
        <v>128</v>
      </c>
      <c r="J28" s="116">
        <f t="shared" si="1"/>
        <v>19386.788399999998</v>
      </c>
      <c r="K28" s="65"/>
      <c r="L28" s="65"/>
      <c r="M28" s="57"/>
    </row>
    <row r="29" spans="1:15" ht="108">
      <c r="A29" s="109" t="s">
        <v>129</v>
      </c>
      <c r="B29" s="118" t="s">
        <v>130</v>
      </c>
      <c r="C29" s="183" t="s">
        <v>56</v>
      </c>
      <c r="D29" s="137" t="s">
        <v>131</v>
      </c>
      <c r="E29" s="111" t="s">
        <v>93</v>
      </c>
      <c r="F29" s="112">
        <f>L29</f>
        <v>23.674395000000004</v>
      </c>
      <c r="G29" s="120">
        <v>370.86</v>
      </c>
      <c r="H29" s="114">
        <f t="shared" si="0"/>
        <v>472.43855400000001</v>
      </c>
      <c r="I29" s="138" t="s">
        <v>132</v>
      </c>
      <c r="J29" s="116">
        <f t="shared" si="1"/>
        <v>11184.731173800003</v>
      </c>
      <c r="K29" s="65"/>
      <c r="L29" s="65">
        <f>269*((0.3/2)^2*(3.14))*0.7+588*0.1*0.17+2*3*0.25*0.25</f>
        <v>23.674395000000004</v>
      </c>
      <c r="M29" s="65"/>
    </row>
    <row r="30" spans="1:15" ht="108">
      <c r="A30" s="109" t="s">
        <v>133</v>
      </c>
      <c r="B30" s="118" t="s">
        <v>134</v>
      </c>
      <c r="C30" s="183" t="s">
        <v>56</v>
      </c>
      <c r="D30" s="137" t="s">
        <v>135</v>
      </c>
      <c r="E30" s="111" t="s">
        <v>93</v>
      </c>
      <c r="F30" s="112">
        <f>F29</f>
        <v>23.674395000000004</v>
      </c>
      <c r="G30" s="120">
        <v>81.22</v>
      </c>
      <c r="H30" s="114">
        <f t="shared" si="0"/>
        <v>103.46615800000001</v>
      </c>
      <c r="I30" s="138" t="s">
        <v>132</v>
      </c>
      <c r="J30" s="116">
        <f>F30*ROUND(H30,2)+0.01</f>
        <v>2449.5996506500005</v>
      </c>
      <c r="K30" s="65"/>
      <c r="L30" s="65"/>
      <c r="M30" s="57"/>
    </row>
    <row r="31" spans="1:15" ht="36">
      <c r="A31" s="109" t="s">
        <v>136</v>
      </c>
      <c r="B31" s="118" t="s">
        <v>137</v>
      </c>
      <c r="C31" s="183" t="s">
        <v>56</v>
      </c>
      <c r="D31" s="140" t="s">
        <v>138</v>
      </c>
      <c r="E31" s="111" t="s">
        <v>139</v>
      </c>
      <c r="F31" s="112">
        <v>156.9</v>
      </c>
      <c r="G31" s="120">
        <v>11.13</v>
      </c>
      <c r="H31" s="114">
        <f t="shared" si="0"/>
        <v>14.178507000000002</v>
      </c>
      <c r="I31" s="143" t="s">
        <v>140</v>
      </c>
      <c r="J31" s="116">
        <f>F31*ROUND(H31,2)</f>
        <v>2224.8420000000001</v>
      </c>
      <c r="K31" s="65"/>
      <c r="L31" s="65">
        <f>590*0.245+25.6*0.617</f>
        <v>160.34520000000001</v>
      </c>
      <c r="M31" s="57"/>
    </row>
    <row r="32" spans="1:15" ht="36">
      <c r="A32" s="109" t="s">
        <v>141</v>
      </c>
      <c r="B32" s="118" t="s">
        <v>142</v>
      </c>
      <c r="C32" s="183" t="s">
        <v>56</v>
      </c>
      <c r="D32" s="140" t="s">
        <v>143</v>
      </c>
      <c r="E32" s="111" t="s">
        <v>139</v>
      </c>
      <c r="F32" s="142">
        <v>4.3099999999999996</v>
      </c>
      <c r="G32" s="113">
        <v>12</v>
      </c>
      <c r="H32" s="114">
        <f t="shared" si="0"/>
        <v>15.286799999999999</v>
      </c>
      <c r="I32" s="138" t="s">
        <v>144</v>
      </c>
      <c r="J32" s="116">
        <f>F32*ROUND(H32,2)</f>
        <v>65.899899999999988</v>
      </c>
      <c r="K32" s="65"/>
      <c r="L32" s="65">
        <f>(25.6/0.15)*0.9*0.154</f>
        <v>23.654400000000003</v>
      </c>
      <c r="M32" s="57"/>
    </row>
    <row r="33" spans="1:37" ht="72">
      <c r="A33" s="109" t="s">
        <v>145</v>
      </c>
      <c r="B33" s="118" t="s">
        <v>146</v>
      </c>
      <c r="C33" s="183" t="s">
        <v>56</v>
      </c>
      <c r="D33" s="137" t="s">
        <v>147</v>
      </c>
      <c r="E33" s="111" t="s">
        <v>69</v>
      </c>
      <c r="F33" s="112">
        <v>505.32</v>
      </c>
      <c r="G33" s="120">
        <v>5.05</v>
      </c>
      <c r="H33" s="114">
        <f t="shared" si="0"/>
        <v>6.4331949999999996</v>
      </c>
      <c r="I33" s="138" t="s">
        <v>124</v>
      </c>
      <c r="J33" s="116">
        <f>F33*ROUND(H33,2)</f>
        <v>3249.2075999999997</v>
      </c>
      <c r="K33" s="65"/>
      <c r="L33" s="65">
        <f>(590*2*0.2)+(590*0.15)+(0.25*0.25*2.6*2)</f>
        <v>324.82499999999999</v>
      </c>
      <c r="M33" s="57"/>
    </row>
    <row r="34" spans="1:37" ht="54">
      <c r="A34" s="109" t="s">
        <v>148</v>
      </c>
      <c r="B34" s="118" t="s">
        <v>149</v>
      </c>
      <c r="C34" s="183" t="s">
        <v>56</v>
      </c>
      <c r="D34" s="140" t="s">
        <v>150</v>
      </c>
      <c r="E34" s="111" t="s">
        <v>38</v>
      </c>
      <c r="F34" s="112">
        <v>584</v>
      </c>
      <c r="G34" s="120">
        <v>167.54</v>
      </c>
      <c r="H34" s="114">
        <f t="shared" si="0"/>
        <v>213.42920599999999</v>
      </c>
      <c r="I34" s="138" t="s">
        <v>151</v>
      </c>
      <c r="J34" s="116">
        <f>F34*ROUND(H34,2)</f>
        <v>124643.12000000001</v>
      </c>
      <c r="K34" s="65"/>
      <c r="L34" s="65"/>
      <c r="M34" s="57"/>
    </row>
    <row r="35" spans="1:37" ht="36">
      <c r="A35" s="109" t="s">
        <v>152</v>
      </c>
      <c r="B35" s="118" t="s">
        <v>153</v>
      </c>
      <c r="C35" s="183" t="s">
        <v>56</v>
      </c>
      <c r="D35" s="141" t="s">
        <v>154</v>
      </c>
      <c r="E35" s="111" t="s">
        <v>69</v>
      </c>
      <c r="F35" s="112">
        <f>L35</f>
        <v>10.4</v>
      </c>
      <c r="G35" s="144">
        <v>633.26</v>
      </c>
      <c r="H35" s="114">
        <f t="shared" si="0"/>
        <v>806.70991400000003</v>
      </c>
      <c r="I35" s="138" t="s">
        <v>155</v>
      </c>
      <c r="J35" s="116">
        <f>F35*ROUND(H35,2)</f>
        <v>8389.7840000000015</v>
      </c>
      <c r="K35" s="65"/>
      <c r="L35" s="65">
        <f>4*2.6</f>
        <v>10.4</v>
      </c>
      <c r="M35" s="57"/>
    </row>
    <row r="36" spans="1:37" ht="18">
      <c r="A36" s="97">
        <v>4</v>
      </c>
      <c r="B36" s="100"/>
      <c r="C36" s="100"/>
      <c r="D36" s="100" t="s">
        <v>156</v>
      </c>
      <c r="E36" s="100"/>
      <c r="F36" s="100"/>
      <c r="G36" s="101"/>
      <c r="H36" s="102"/>
      <c r="I36" s="98"/>
      <c r="J36" s="102">
        <f>SUM(J37)</f>
        <v>7308.84</v>
      </c>
      <c r="K36" s="65"/>
      <c r="L36" s="65"/>
      <c r="M36" s="57"/>
    </row>
    <row r="37" spans="1:37" s="150" customFormat="1" ht="18">
      <c r="A37" s="118" t="s">
        <v>157</v>
      </c>
      <c r="B37" s="118" t="s">
        <v>158</v>
      </c>
      <c r="C37" s="182" t="s">
        <v>56</v>
      </c>
      <c r="D37" s="145" t="s">
        <v>42</v>
      </c>
      <c r="E37" s="111" t="s">
        <v>69</v>
      </c>
      <c r="F37" s="146">
        <v>588</v>
      </c>
      <c r="G37" s="144">
        <v>9.76</v>
      </c>
      <c r="H37" s="114">
        <f>G37*1.2739</f>
        <v>12.433263999999999</v>
      </c>
      <c r="I37" s="131" t="s">
        <v>84</v>
      </c>
      <c r="J37" s="116">
        <f>F37*ROUND(H37,2)</f>
        <v>7308.84</v>
      </c>
      <c r="K37" s="147"/>
      <c r="L37" s="147">
        <f>590*1</f>
        <v>590</v>
      </c>
      <c r="M37" s="147"/>
      <c r="N37" s="148"/>
      <c r="O37" s="148"/>
      <c r="P37" s="148"/>
      <c r="Q37" s="148"/>
      <c r="R37" s="149"/>
      <c r="S37" s="149"/>
      <c r="T37" s="149"/>
      <c r="U37" s="149"/>
      <c r="V37" s="149"/>
      <c r="W37" s="149"/>
      <c r="X37" s="149"/>
      <c r="Y37" s="149"/>
      <c r="Z37" s="149"/>
      <c r="AA37" s="149"/>
      <c r="AB37" s="149"/>
      <c r="AC37" s="149"/>
      <c r="AD37" s="149"/>
      <c r="AE37" s="149"/>
      <c r="AF37" s="149"/>
      <c r="AG37" s="149"/>
      <c r="AH37" s="149"/>
      <c r="AI37" s="149"/>
      <c r="AJ37" s="149"/>
      <c r="AK37" s="149"/>
    </row>
    <row r="38" spans="1:37" ht="18">
      <c r="A38" s="188"/>
      <c r="B38" s="188"/>
      <c r="C38" s="188"/>
      <c r="D38" s="188"/>
      <c r="E38" s="188"/>
      <c r="F38" s="188"/>
      <c r="G38" s="188"/>
      <c r="H38" s="188"/>
      <c r="I38" s="151"/>
      <c r="J38" s="152"/>
      <c r="K38" s="65"/>
      <c r="L38" s="65"/>
      <c r="M38" s="57"/>
    </row>
    <row r="39" spans="1:37" ht="18">
      <c r="A39" s="193"/>
      <c r="B39" s="193"/>
      <c r="C39" s="193"/>
      <c r="D39" s="193"/>
      <c r="E39" s="193"/>
      <c r="F39" s="193"/>
      <c r="G39" s="193"/>
      <c r="H39" s="193"/>
      <c r="I39" s="153" t="s">
        <v>159</v>
      </c>
      <c r="J39" s="154">
        <f>J11+J14+J17+J36</f>
        <v>229388.48521657003</v>
      </c>
      <c r="K39" s="65"/>
      <c r="L39" s="65"/>
      <c r="M39" s="57"/>
    </row>
    <row r="40" spans="1:37" ht="49.5" customHeight="1">
      <c r="A40" s="194" t="s">
        <v>160</v>
      </c>
      <c r="B40" s="194"/>
      <c r="C40" s="194"/>
      <c r="D40" s="194"/>
      <c r="E40" s="194"/>
      <c r="F40" s="194"/>
      <c r="G40" s="194"/>
      <c r="H40" s="194"/>
      <c r="I40" s="194"/>
      <c r="J40" s="194"/>
      <c r="K40" s="65"/>
      <c r="L40" s="65"/>
      <c r="M40" s="57"/>
    </row>
    <row r="41" spans="1:37" ht="18">
      <c r="A41" s="195"/>
      <c r="B41" s="195"/>
      <c r="C41" s="195"/>
      <c r="D41" s="195"/>
      <c r="E41" s="195"/>
      <c r="F41" s="195"/>
      <c r="G41" s="195"/>
      <c r="H41" s="195"/>
      <c r="I41" s="195"/>
      <c r="J41" s="195"/>
      <c r="K41" s="65"/>
      <c r="L41" s="65"/>
      <c r="M41" s="57"/>
    </row>
    <row r="42" spans="1:37" ht="18">
      <c r="A42" s="195"/>
      <c r="B42" s="195"/>
      <c r="C42" s="195"/>
      <c r="D42" s="195"/>
      <c r="E42" s="195"/>
      <c r="F42" s="195"/>
      <c r="G42" s="195"/>
      <c r="H42" s="195"/>
      <c r="I42" s="195"/>
      <c r="J42" s="195"/>
      <c r="K42" s="65"/>
      <c r="L42" s="65"/>
      <c r="M42" s="57"/>
    </row>
    <row r="43" spans="1:37" ht="18" customHeight="1">
      <c r="A43" s="192" t="s">
        <v>161</v>
      </c>
      <c r="B43" s="192"/>
      <c r="C43" s="192"/>
      <c r="D43" s="192"/>
      <c r="E43" s="192"/>
      <c r="F43" s="192"/>
      <c r="G43" s="192"/>
      <c r="H43" s="192"/>
      <c r="I43" s="192"/>
      <c r="J43" s="192"/>
      <c r="K43" s="192"/>
      <c r="L43" s="192"/>
      <c r="M43" s="192"/>
    </row>
    <row r="44" spans="1:37" ht="49.5" customHeight="1">
      <c r="A44" s="156"/>
      <c r="B44" s="156"/>
      <c r="C44" s="156"/>
      <c r="D44" s="156"/>
      <c r="E44" s="156"/>
      <c r="F44" s="156"/>
      <c r="G44" s="157"/>
      <c r="H44" s="158"/>
      <c r="I44" s="156"/>
      <c r="J44" s="157"/>
      <c r="K44" s="65"/>
      <c r="L44" s="65"/>
      <c r="M44" s="57"/>
    </row>
    <row r="45" spans="1:37" ht="47.25" customHeight="1">
      <c r="A45" s="159"/>
      <c r="B45" s="159"/>
      <c r="C45" s="159"/>
      <c r="D45" s="160"/>
      <c r="E45" s="159"/>
      <c r="F45" s="70"/>
      <c r="G45" s="161"/>
      <c r="H45" s="161"/>
      <c r="I45" s="72"/>
      <c r="J45" s="73"/>
      <c r="K45" s="65"/>
      <c r="L45" s="65"/>
      <c r="M45" s="57"/>
    </row>
    <row r="46" spans="1:37" ht="18">
      <c r="A46" s="55"/>
      <c r="B46" s="162"/>
      <c r="C46" s="162"/>
      <c r="D46" s="155"/>
      <c r="E46" s="162"/>
      <c r="F46" s="163"/>
      <c r="G46" s="164"/>
      <c r="H46" s="164"/>
      <c r="I46" s="55"/>
      <c r="J46" s="55"/>
      <c r="K46" s="65"/>
      <c r="L46" s="65"/>
      <c r="M46" s="57"/>
    </row>
    <row r="47" spans="1:37" ht="18">
      <c r="A47" s="55"/>
      <c r="B47" s="162"/>
      <c r="C47" s="162"/>
      <c r="D47" s="165"/>
      <c r="E47" s="162"/>
      <c r="F47" s="163"/>
      <c r="G47" s="164"/>
      <c r="H47" s="164"/>
      <c r="I47" s="166"/>
      <c r="J47" s="167"/>
      <c r="K47" s="65"/>
      <c r="L47" s="65"/>
      <c r="M47" s="57"/>
    </row>
    <row r="48" spans="1:37" ht="18">
      <c r="A48" s="55"/>
      <c r="B48" s="162"/>
      <c r="C48" s="162"/>
      <c r="D48" s="165"/>
      <c r="E48" s="162"/>
      <c r="F48" s="163"/>
      <c r="G48" s="164"/>
      <c r="H48" s="164"/>
      <c r="I48" s="166"/>
      <c r="J48" s="167"/>
      <c r="K48" s="65"/>
      <c r="L48" s="65"/>
      <c r="M48" s="57"/>
    </row>
    <row r="49" spans="1:10" ht="16.5">
      <c r="A49" s="168"/>
      <c r="B49" s="168"/>
      <c r="C49" s="168"/>
      <c r="D49" s="169"/>
      <c r="E49" s="170"/>
      <c r="F49" s="171"/>
      <c r="G49" s="172"/>
      <c r="H49" s="172"/>
      <c r="I49" s="173"/>
      <c r="J49" s="174"/>
    </row>
    <row r="50" spans="1:10">
      <c r="A50" s="175"/>
      <c r="B50" s="175"/>
      <c r="C50" s="175"/>
      <c r="D50" s="176"/>
      <c r="E50" s="175"/>
      <c r="F50" s="177"/>
      <c r="G50" s="178"/>
      <c r="H50" s="178"/>
      <c r="I50" s="179"/>
      <c r="J50" s="180"/>
    </row>
    <row r="51" spans="1:10">
      <c r="A51" s="175"/>
      <c r="B51" s="175"/>
      <c r="C51" s="175"/>
      <c r="D51" s="176"/>
      <c r="E51" s="175"/>
      <c r="F51" s="177"/>
      <c r="G51" s="178"/>
      <c r="H51" s="178"/>
      <c r="I51" s="179"/>
      <c r="J51" s="180"/>
    </row>
  </sheetData>
  <mergeCells count="11">
    <mergeCell ref="A43:M43"/>
    <mergeCell ref="A38:H38"/>
    <mergeCell ref="A39:H39"/>
    <mergeCell ref="A40:J40"/>
    <mergeCell ref="A41:J41"/>
    <mergeCell ref="A42:J42"/>
    <mergeCell ref="A1:J2"/>
    <mergeCell ref="A3:J3"/>
    <mergeCell ref="A4:J4"/>
    <mergeCell ref="A9:H9"/>
    <mergeCell ref="B11:C11"/>
  </mergeCells>
  <printOptions horizontalCentered="1"/>
  <pageMargins left="0.59055118110236227" right="0" top="0.39370078740157483" bottom="0" header="0.51181102362204722" footer="0.51181102362204722"/>
  <pageSetup paperSize="9" scale="55" firstPageNumber="0" orientation="landscape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AMJ1"/>
  <sheetViews>
    <sheetView zoomScale="90" zoomScaleNormal="90" workbookViewId="0"/>
  </sheetViews>
  <sheetFormatPr defaultColWidth="8.7109375" defaultRowHeight="15"/>
  <cols>
    <col min="1" max="1024" width="8.7109375" style="181"/>
  </cols>
  <sheetData/>
  <pageMargins left="0.51180555555555496" right="0.51180555555555496" top="0.78749999999999998" bottom="0.78749999999999998" header="0.51180555555555496" footer="0.51180555555555496"/>
  <pageSetup paperSize="9" firstPageNumber="0" orientation="portrait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>
  <dimension ref="A1:AMJ1"/>
  <sheetViews>
    <sheetView zoomScale="90" zoomScaleNormal="90" workbookViewId="0"/>
  </sheetViews>
  <sheetFormatPr defaultColWidth="8.7109375" defaultRowHeight="15"/>
  <cols>
    <col min="1" max="1024" width="8.7109375" style="181"/>
  </cols>
  <sheetData/>
  <pageMargins left="0.51180555555555496" right="0.51180555555555496" top="0.78749999999999998" bottom="0.78749999999999998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716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2</vt:i4>
      </vt:variant>
    </vt:vector>
  </HeadingPairs>
  <TitlesOfParts>
    <vt:vector size="6" baseType="lpstr">
      <vt:lpstr>Original</vt:lpstr>
      <vt:lpstr>Planilha Estimativa</vt:lpstr>
      <vt:lpstr>Plan2</vt:lpstr>
      <vt:lpstr>Plan3</vt:lpstr>
      <vt:lpstr>'Planilha Estimativa'!Area_de_impressao</vt:lpstr>
      <vt:lpstr>'Planilha Estimativa'!Titulos_de_impressao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rossano.bohnert</dc:creator>
  <cp:lastModifiedBy>Soiurb</cp:lastModifiedBy>
  <cp:revision>35</cp:revision>
  <cp:lastPrinted>2021-08-23T12:36:27Z</cp:lastPrinted>
  <dcterms:created xsi:type="dcterms:W3CDTF">2014-11-28T11:56:23Z</dcterms:created>
  <dcterms:modified xsi:type="dcterms:W3CDTF">2021-08-23T12:45:34Z</dcterms:modified>
  <dc:language>pt-BR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Company">
    <vt:lpwstr>Hewlett-Packard Company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