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 activeTab="1"/>
  </bookViews>
  <sheets>
    <sheet name="Plan1" sheetId="1" r:id="rId1"/>
    <sheet name="Plan3" sheetId="2" r:id="rId2"/>
    <sheet name="Composição" sheetId="3" r:id="rId3"/>
  </sheets>
  <definedNames>
    <definedName name="_xlnm.Print_Area" localSheetId="2">Composição!$A$2:$F$24</definedName>
    <definedName name="_xlnm.Print_Area" localSheetId="0">Plan1!$A$1:$Q$40</definedName>
    <definedName name="_xlnm.Print_Area" localSheetId="1">Plan3!$A$2:$F$42</definedName>
    <definedName name="Print_Area_0" localSheetId="0">Plan1!$A$1:$Q$28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23" i="1"/>
  <c r="Q24"/>
  <c r="Q25"/>
  <c r="Q26"/>
  <c r="Q15"/>
  <c r="Q16"/>
  <c r="Q17"/>
  <c r="Q18"/>
  <c r="Q19"/>
  <c r="Q20"/>
  <c r="O13"/>
  <c r="D24" i="3"/>
  <c r="D20" s="1"/>
  <c r="D10" s="1"/>
  <c r="E10"/>
  <c r="F25" i="2"/>
  <c r="E25"/>
  <c r="D25"/>
  <c r="B20"/>
  <c r="B18"/>
  <c r="P26" i="1"/>
  <c r="M26"/>
  <c r="P25"/>
  <c r="M25"/>
  <c r="P23"/>
  <c r="M23"/>
  <c r="P22"/>
  <c r="M22"/>
  <c r="Q22" s="1"/>
  <c r="P20"/>
  <c r="O20"/>
  <c r="P19"/>
  <c r="P18"/>
  <c r="O18"/>
  <c r="M18"/>
  <c r="P17"/>
  <c r="O17"/>
  <c r="M17"/>
  <c r="P16"/>
  <c r="O16"/>
  <c r="M16"/>
  <c r="M19" s="1"/>
  <c r="P15"/>
  <c r="O15"/>
  <c r="P14"/>
  <c r="Q14" s="1"/>
  <c r="O14"/>
  <c r="F10" i="3" l="1"/>
  <c r="N24" i="1" s="1"/>
  <c r="P24" s="1"/>
  <c r="Q21" s="1"/>
  <c r="C20" i="2" s="1"/>
  <c r="O19" i="1"/>
  <c r="Q13"/>
  <c r="O22"/>
  <c r="O23"/>
  <c r="O25"/>
  <c r="O26"/>
  <c r="D27" i="2"/>
  <c r="E27" s="1"/>
  <c r="O24" i="1" l="1"/>
  <c r="E21" i="2"/>
  <c r="F21"/>
  <c r="D21"/>
  <c r="C18"/>
  <c r="Q28" i="1"/>
  <c r="C23" i="2" s="1"/>
  <c r="O21" i="1"/>
  <c r="O28" s="1"/>
  <c r="E26" i="2" l="1"/>
  <c r="D26"/>
  <c r="D28" s="1"/>
  <c r="F26"/>
  <c r="D19"/>
  <c r="C19"/>
  <c r="C21"/>
  <c r="E28" l="1"/>
  <c r="F28" s="1"/>
</calcChain>
</file>

<file path=xl/sharedStrings.xml><?xml version="1.0" encoding="utf-8"?>
<sst xmlns="http://schemas.openxmlformats.org/spreadsheetml/2006/main" count="155" uniqueCount="105">
  <si>
    <r>
      <rPr>
        <b/>
        <sz val="16"/>
        <rFont val="Arial"/>
        <family val="2"/>
        <charset val="1"/>
      </rPr>
      <t xml:space="preserve">OBJETO: </t>
    </r>
    <r>
      <rPr>
        <sz val="16"/>
        <rFont val="Arial"/>
        <family val="2"/>
        <charset val="1"/>
      </rPr>
      <t>FORNECIMENTO E INSTALAÇÃO DE GUARDA CORPO EM AÇO GALVANIZADO</t>
    </r>
  </si>
  <si>
    <r>
      <rPr>
        <b/>
        <sz val="16"/>
        <rFont val="Arial"/>
        <family val="2"/>
        <charset val="1"/>
      </rPr>
      <t xml:space="preserve">PROPRIETÁRIO: </t>
    </r>
    <r>
      <rPr>
        <sz val="16"/>
        <rFont val="Arial"/>
        <family val="2"/>
        <charset val="1"/>
      </rPr>
      <t>PREFEITURA MUNICIPAL DE PILAR DO SUL</t>
    </r>
  </si>
  <si>
    <t>PLANILHA ORÇAMENTÁRIA</t>
  </si>
  <si>
    <t>ITEM</t>
  </si>
  <si>
    <t>CÓD</t>
  </si>
  <si>
    <t>FONTE</t>
  </si>
  <si>
    <t>DESCRIMINAÇÃO - MATERIAL E MÃO DE OBRA</t>
  </si>
  <si>
    <t>UND</t>
  </si>
  <si>
    <t>QUANT</t>
  </si>
  <si>
    <t>PREÇO UNIT.</t>
  </si>
  <si>
    <t>PREÇO TOTAL S/ BDI</t>
  </si>
  <si>
    <t>PREÇO UNIT. C/ BDI                                26,43%</t>
  </si>
  <si>
    <t>PREÇO TOTAL C/BDI</t>
  </si>
  <si>
    <t>SERVIÇOS PRELIMINARES</t>
  </si>
  <si>
    <t>1.1</t>
  </si>
  <si>
    <t>02.10.050</t>
  </si>
  <si>
    <t>Locação para muros, cercas e alambrados</t>
  </si>
  <si>
    <t>M</t>
  </si>
  <si>
    <t>1.2</t>
  </si>
  <si>
    <t>02.01.021</t>
  </si>
  <si>
    <t>Construção provisória em madeira - fornecimento e montagem</t>
  </si>
  <si>
    <t>M2</t>
  </si>
  <si>
    <t>1.3</t>
  </si>
  <si>
    <t>06.01.020</t>
  </si>
  <si>
    <t>Escavação manual em solo de 1ª e 2ª categoria em campo aberto</t>
  </si>
  <si>
    <t>M3</t>
  </si>
  <si>
    <t>1.4</t>
  </si>
  <si>
    <t>11.20.050</t>
  </si>
  <si>
    <t>Corte de junta de dilatação, com serra de disco diamantado para pisos</t>
  </si>
  <si>
    <t>1.5</t>
  </si>
  <si>
    <t>03.01.020</t>
  </si>
  <si>
    <t>Demolição manual de concreto simples</t>
  </si>
  <si>
    <t>1.6</t>
  </si>
  <si>
    <t>05.07.050</t>
  </si>
  <si>
    <t xml:space="preserve">Remoção de entulho de obra com caçamba metálica - material volumoso e misturado por alvenaria, terra, madeira, papel, plástico e metal
</t>
  </si>
  <si>
    <t>1.7</t>
  </si>
  <si>
    <t>02.01.200</t>
  </si>
  <si>
    <t>Desmobilização de construção provisória</t>
  </si>
  <si>
    <t>EXECUÇÃO DO GUARDA-CORPO</t>
  </si>
  <si>
    <t>2.1</t>
  </si>
  <si>
    <t>11.18.040</t>
  </si>
  <si>
    <t>Lastro de pedra britada</t>
  </si>
  <si>
    <t>2.2</t>
  </si>
  <si>
    <t>11.03.090</t>
  </si>
  <si>
    <t>Concreto preparado no local, fck = 20 MPa</t>
  </si>
  <si>
    <t>2.3</t>
  </si>
  <si>
    <t>Guarda-corpo tubular com tela em aço galvanizado, diâmetro de 1 1/2´ - H=1,40 m</t>
  </si>
  <si>
    <t>2.4</t>
  </si>
  <si>
    <t>33.11.050</t>
  </si>
  <si>
    <t>Esmalte à base água em superfície metálica, inclusive preparo</t>
  </si>
  <si>
    <t>2.5</t>
  </si>
  <si>
    <t>24.02.100</t>
  </si>
  <si>
    <t>Portão tubular em tela de aço galvanizado até 2,50 m de altura, completo</t>
  </si>
  <si>
    <t>TOTAL S/ BDI</t>
  </si>
  <si>
    <t>TOTAL C/ BDI</t>
  </si>
  <si>
    <r>
      <rPr>
        <b/>
        <sz val="16"/>
        <color rgb="FF000000"/>
        <rFont val="Arial"/>
        <family val="2"/>
        <charset val="1"/>
      </rPr>
      <t xml:space="preserve">OBJETO: </t>
    </r>
    <r>
      <rPr>
        <sz val="16"/>
        <color rgb="FF000000"/>
        <rFont val="Arial"/>
        <family val="2"/>
        <charset val="1"/>
      </rPr>
      <t>GUARDA-CORPO TUBULAR COM TELA EM AÇO INOXIDÁVEL COM 2 PORTÕES</t>
    </r>
  </si>
  <si>
    <r>
      <rPr>
        <b/>
        <sz val="16"/>
        <color rgb="FF000000"/>
        <rFont val="Arial"/>
        <family val="2"/>
        <charset val="1"/>
      </rPr>
      <t xml:space="preserve">EXTENSÃO: </t>
    </r>
    <r>
      <rPr>
        <sz val="16"/>
        <color rgb="FF000000"/>
        <rFont val="Arial"/>
        <family val="2"/>
        <charset val="1"/>
      </rPr>
      <t>109,00 METROS</t>
    </r>
  </si>
  <si>
    <t>CRONOGRAMA FÍSICO-FINANCEIRO</t>
  </si>
  <si>
    <t>PRAZO DA OBRA</t>
  </si>
  <si>
    <t>3 MESES</t>
  </si>
  <si>
    <t>DESCRIMINAÇÃO</t>
  </si>
  <si>
    <t>ETAPA</t>
  </si>
  <si>
    <t>1° MÊS</t>
  </si>
  <si>
    <t>2º MÊS</t>
  </si>
  <si>
    <t>3º MÊS</t>
  </si>
  <si>
    <t>%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</si>
  <si>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</si>
  <si>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</si>
  <si>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</si>
  <si>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</si>
  <si>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</si>
  <si>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</si>
  <si>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t>OBS.: 1 - OS PRAZOS DAS ETAPAS SERÃO CONSIDERADOS A PARTIR DA DATA DA ASSINATURA DA ORDEM DE SERVIÇO INICIAL EMITIDA PELO PREFEITURA.</t>
  </si>
  <si>
    <t>PILAR DO SUL-SP, 18 DE MARÇO DE 2021.</t>
  </si>
  <si>
    <t>Versão:</t>
  </si>
  <si>
    <t>Vigência a partir de:</t>
  </si>
  <si>
    <t>02/2021</t>
  </si>
  <si>
    <t>BDI:</t>
  </si>
  <si>
    <t xml:space="preserve">L.S.: </t>
  </si>
  <si>
    <t>Item</t>
  </si>
  <si>
    <t>Serviço</t>
  </si>
  <si>
    <t>Un</t>
  </si>
  <si>
    <t>Material</t>
  </si>
  <si>
    <t>Mão de Obra</t>
  </si>
  <si>
    <t>Custo Total</t>
  </si>
  <si>
    <t>Comp. 01</t>
  </si>
  <si>
    <t>Composição</t>
  </si>
  <si>
    <t>B.01.000.010139</t>
  </si>
  <si>
    <t>Pedreiro</t>
  </si>
  <si>
    <t>H</t>
  </si>
  <si>
    <t>B.01.000.010146</t>
  </si>
  <si>
    <t>Servente</t>
  </si>
  <si>
    <t>H.04.000.031352</t>
  </si>
  <si>
    <t>Insumo</t>
  </si>
  <si>
    <t>Ins. 01</t>
  </si>
  <si>
    <t>Proporção</t>
  </si>
  <si>
    <t>Guarda-corpo tubular com tela em aço galvanizado, diâmetro de 1 1/2´ - H=1,10 m</t>
  </si>
  <si>
    <t>CDHU</t>
  </si>
  <si>
    <t>575,09 X 1,4 / 1,1</t>
  </si>
  <si>
    <t>-</t>
  </si>
  <si>
    <t>Mem. cálculo</t>
  </si>
  <si>
    <t>CDHU 181</t>
  </si>
  <si>
    <t>COMPOSIÇÃO</t>
  </si>
  <si>
    <r>
      <t>FONTE:</t>
    </r>
    <r>
      <rPr>
        <sz val="16"/>
        <rFont val="Arial"/>
        <family val="2"/>
        <charset val="1"/>
      </rPr>
      <t xml:space="preserve"> TABELA CDHU 181</t>
    </r>
  </si>
  <si>
    <r>
      <t xml:space="preserve">LOCAL: </t>
    </r>
    <r>
      <rPr>
        <sz val="16"/>
        <rFont val="Arial"/>
        <family val="2"/>
        <charset val="1"/>
      </rPr>
      <t>RUA EIZO NAGAHAMA, JARDIM ESPERANÇA</t>
    </r>
  </si>
</sst>
</file>

<file path=xl/styles.xml><?xml version="1.0" encoding="utf-8"?>
<styleSheet xmlns="http://schemas.openxmlformats.org/spreadsheetml/2006/main">
  <numFmts count="6">
    <numFmt numFmtId="164" formatCode="_(* #,##0.00_);_(* \(#,##0.00\);_(* \-??_);_(@_)"/>
    <numFmt numFmtId="165" formatCode="d/m/yyyy"/>
    <numFmt numFmtId="166" formatCode="[$R$-416]\ #,##0.00;[Red]\-[$R$-416]\ #,##0.00"/>
    <numFmt numFmtId="167" formatCode="&quot;R$ &quot;#,##0.00"/>
    <numFmt numFmtId="168" formatCode="dd/mm/yy"/>
    <numFmt numFmtId="169" formatCode="00"/>
  </numFmts>
  <fonts count="19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Arial1"/>
      <charset val="1"/>
    </font>
    <font>
      <sz val="6"/>
      <name val="Arial"/>
      <family val="2"/>
      <charset val="1"/>
    </font>
    <font>
      <b/>
      <sz val="12"/>
      <name val="Arial"/>
      <family val="2"/>
      <charset val="1"/>
    </font>
    <font>
      <b/>
      <sz val="14"/>
      <name val="Arial"/>
      <family val="2"/>
      <charset val="1"/>
    </font>
    <font>
      <b/>
      <sz val="16"/>
      <name val="Arial"/>
      <family val="2"/>
      <charset val="1"/>
    </font>
    <font>
      <sz val="16"/>
      <name val="Arial"/>
      <family val="2"/>
      <charset val="1"/>
    </font>
    <font>
      <sz val="16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/>
      <sz val="1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i/>
      <sz val="16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name val="Arial"/>
      <family val="2"/>
      <charset val="1"/>
    </font>
    <font>
      <sz val="11"/>
      <color rgb="FF000000"/>
      <name val="Arial Narrow"/>
      <family val="2"/>
      <charset val="1"/>
    </font>
    <font>
      <sz val="12"/>
      <color rgb="FF000000"/>
      <name val="Arial"/>
      <family val="2"/>
    </font>
    <font>
      <sz val="11"/>
      <color rgb="FF000000"/>
      <name val="Calibri"/>
      <family val="2"/>
      <charset val="1"/>
    </font>
    <font>
      <b/>
      <sz val="12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EBF1DE"/>
      </patternFill>
    </fill>
    <fill>
      <patternFill patternType="solid">
        <fgColor rgb="FFD9D9D9"/>
        <bgColor rgb="FFCCCCCC"/>
      </patternFill>
    </fill>
    <fill>
      <patternFill patternType="solid">
        <fgColor rgb="FFEBF1DE"/>
        <bgColor rgb="FFFFFFFF"/>
      </patternFill>
    </fill>
    <fill>
      <patternFill patternType="solid">
        <fgColor rgb="FFBFBFBF"/>
        <bgColor rgb="FFB2B2B2"/>
      </patternFill>
    </fill>
    <fill>
      <patternFill patternType="solid">
        <fgColor rgb="FFB2B2B2"/>
        <bgColor rgb="FFA6A6A6"/>
      </patternFill>
    </fill>
    <fill>
      <patternFill patternType="solid">
        <fgColor rgb="FFA6A6A6"/>
        <bgColor rgb="FFB2B2B2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17" fillId="0" borderId="0" applyBorder="0" applyProtection="0"/>
    <xf numFmtId="0" fontId="17" fillId="0" borderId="0"/>
    <xf numFmtId="0" fontId="1" fillId="0" borderId="0"/>
    <xf numFmtId="0" fontId="2" fillId="0" borderId="0"/>
    <xf numFmtId="164" fontId="17" fillId="0" borderId="0" applyBorder="0" applyProtection="0"/>
    <xf numFmtId="0" fontId="17" fillId="0" borderId="0"/>
  </cellStyleXfs>
  <cellXfs count="131">
    <xf numFmtId="0" fontId="0" fillId="0" borderId="0" xfId="0"/>
    <xf numFmtId="0" fontId="0" fillId="2" borderId="0" xfId="0" applyFill="1"/>
    <xf numFmtId="0" fontId="3" fillId="0" borderId="0" xfId="0" applyFont="1" applyBorder="1"/>
    <xf numFmtId="0" fontId="0" fillId="0" borderId="0" xfId="0" applyBorder="1"/>
    <xf numFmtId="0" fontId="0" fillId="2" borderId="0" xfId="0" applyFill="1" applyBorder="1"/>
    <xf numFmtId="0" fontId="4" fillId="0" borderId="0" xfId="0" applyFont="1" applyBorder="1"/>
    <xf numFmtId="0" fontId="5" fillId="0" borderId="0" xfId="0" applyFont="1" applyBorder="1"/>
    <xf numFmtId="0" fontId="1" fillId="0" borderId="0" xfId="0" applyFont="1" applyBorder="1"/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/>
    <xf numFmtId="0" fontId="6" fillId="0" borderId="0" xfId="0" applyFont="1" applyBorder="1" applyAlignment="1">
      <alignment horizontal="left"/>
    </xf>
    <xf numFmtId="165" fontId="6" fillId="0" borderId="0" xfId="0" applyNumberFormat="1" applyFont="1" applyBorder="1" applyAlignment="1">
      <alignment horizontal="left"/>
    </xf>
    <xf numFmtId="0" fontId="7" fillId="0" borderId="0" xfId="0" applyFont="1" applyBorder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166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2" borderId="0" xfId="0" applyFont="1" applyFill="1"/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7" fontId="7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Border="1"/>
    <xf numFmtId="0" fontId="6" fillId="5" borderId="3" xfId="0" applyFont="1" applyFill="1" applyBorder="1" applyAlignment="1">
      <alignment vertical="center"/>
    </xf>
    <xf numFmtId="167" fontId="6" fillId="5" borderId="4" xfId="0" applyNumberFormat="1" applyFont="1" applyFill="1" applyBorder="1" applyAlignment="1">
      <alignment horizontal="center" vertical="center"/>
    </xf>
    <xf numFmtId="167" fontId="6" fillId="6" borderId="3" xfId="0" applyNumberFormat="1" applyFont="1" applyFill="1" applyBorder="1" applyAlignment="1">
      <alignment horizontal="center" vertical="center"/>
    </xf>
    <xf numFmtId="167" fontId="6" fillId="6" borderId="4" xfId="0" applyNumberFormat="1" applyFont="1" applyFill="1" applyBorder="1" applyAlignment="1">
      <alignment horizontal="center" vertical="center"/>
    </xf>
    <xf numFmtId="0" fontId="8" fillId="0" borderId="0" xfId="0" applyFont="1"/>
    <xf numFmtId="0" fontId="11" fillId="2" borderId="0" xfId="0" applyFont="1" applyFill="1"/>
    <xf numFmtId="0" fontId="8" fillId="0" borderId="0" xfId="6" applyFont="1"/>
    <xf numFmtId="0" fontId="10" fillId="2" borderId="0" xfId="2" applyFont="1" applyFill="1" applyAlignment="1">
      <alignment horizontal="center"/>
    </xf>
    <xf numFmtId="0" fontId="10" fillId="2" borderId="0" xfId="2" applyFont="1" applyFill="1" applyAlignment="1">
      <alignment wrapText="1"/>
    </xf>
    <xf numFmtId="0" fontId="10" fillId="2" borderId="0" xfId="2" applyFont="1" applyFill="1" applyAlignment="1"/>
    <xf numFmtId="0" fontId="8" fillId="2" borderId="0" xfId="2" applyFont="1" applyFill="1" applyAlignment="1">
      <alignment horizontal="center"/>
    </xf>
    <xf numFmtId="0" fontId="8" fillId="2" borderId="0" xfId="2" applyFont="1" applyFill="1" applyAlignment="1"/>
    <xf numFmtId="0" fontId="8" fillId="2" borderId="0" xfId="6" applyFont="1" applyFill="1"/>
    <xf numFmtId="0" fontId="12" fillId="2" borderId="0" xfId="6" applyFont="1" applyFill="1" applyAlignment="1">
      <alignment horizontal="center"/>
    </xf>
    <xf numFmtId="0" fontId="10" fillId="2" borderId="0" xfId="6" applyFont="1" applyFill="1" applyAlignment="1">
      <alignment horizontal="center" vertical="center" wrapText="1"/>
    </xf>
    <xf numFmtId="0" fontId="8" fillId="2" borderId="0" xfId="6" applyFont="1" applyFill="1" applyAlignment="1">
      <alignment horizontal="left" vertical="center"/>
    </xf>
    <xf numFmtId="0" fontId="8" fillId="2" borderId="0" xfId="6" applyFont="1" applyFill="1" applyAlignment="1">
      <alignment vertical="center"/>
    </xf>
    <xf numFmtId="0" fontId="8" fillId="2" borderId="0" xfId="6" applyFont="1" applyFill="1" applyAlignment="1">
      <alignment horizontal="left" vertical="center" wrapText="1"/>
    </xf>
    <xf numFmtId="0" fontId="10" fillId="2" borderId="0" xfId="6" applyFont="1" applyFill="1" applyAlignment="1">
      <alignment horizontal="left" vertical="center"/>
    </xf>
    <xf numFmtId="167" fontId="8" fillId="2" borderId="0" xfId="6" applyNumberFormat="1" applyFont="1" applyFill="1" applyBorder="1" applyAlignment="1">
      <alignment vertical="center" wrapText="1"/>
    </xf>
    <xf numFmtId="4" fontId="8" fillId="2" borderId="0" xfId="6" applyNumberFormat="1" applyFont="1" applyFill="1" applyAlignment="1">
      <alignment horizontal="left" vertical="center"/>
    </xf>
    <xf numFmtId="0" fontId="8" fillId="2" borderId="0" xfId="6" applyFont="1" applyFill="1" applyBorder="1" applyAlignment="1">
      <alignment horizontal="left" vertical="center"/>
    </xf>
    <xf numFmtId="0" fontId="8" fillId="2" borderId="0" xfId="6" applyFont="1" applyFill="1" applyBorder="1" applyAlignment="1">
      <alignment horizontal="left" vertical="center" wrapText="1"/>
    </xf>
    <xf numFmtId="0" fontId="6" fillId="7" borderId="1" xfId="6" applyFont="1" applyFill="1" applyBorder="1" applyAlignment="1">
      <alignment horizontal="center" vertical="center"/>
    </xf>
    <xf numFmtId="0" fontId="6" fillId="0" borderId="0" xfId="6" applyFont="1" applyBorder="1" applyAlignment="1">
      <alignment horizontal="center" vertical="center"/>
    </xf>
    <xf numFmtId="0" fontId="0" fillId="0" borderId="0" xfId="0"/>
    <xf numFmtId="0" fontId="6" fillId="3" borderId="1" xfId="6" applyFont="1" applyFill="1" applyBorder="1" applyAlignment="1">
      <alignment horizontal="center"/>
    </xf>
    <xf numFmtId="0" fontId="6" fillId="3" borderId="1" xfId="6" applyFont="1" applyFill="1" applyBorder="1"/>
    <xf numFmtId="4" fontId="6" fillId="3" borderId="1" xfId="6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 applyProtection="1">
      <alignment horizontal="center" vertical="center"/>
    </xf>
    <xf numFmtId="10" fontId="7" fillId="3" borderId="1" xfId="1" applyNumberFormat="1" applyFont="1" applyFill="1" applyBorder="1" applyAlignment="1" applyProtection="1">
      <alignment horizontal="center" vertical="center"/>
    </xf>
    <xf numFmtId="0" fontId="6" fillId="2" borderId="1" xfId="6" applyFont="1" applyFill="1" applyBorder="1" applyAlignment="1">
      <alignment horizontal="center"/>
    </xf>
    <xf numFmtId="0" fontId="7" fillId="2" borderId="1" xfId="6" applyFont="1" applyFill="1" applyBorder="1"/>
    <xf numFmtId="10" fontId="7" fillId="2" borderId="1" xfId="1" applyNumberFormat="1" applyFont="1" applyFill="1" applyBorder="1" applyAlignment="1" applyProtection="1">
      <alignment horizontal="center" vertical="center"/>
    </xf>
    <xf numFmtId="10" fontId="8" fillId="0" borderId="1" xfId="1" applyNumberFormat="1" applyFont="1" applyBorder="1" applyAlignment="1" applyProtection="1">
      <alignment horizontal="center"/>
    </xf>
    <xf numFmtId="4" fontId="6" fillId="2" borderId="1" xfId="6" applyNumberFormat="1" applyFont="1" applyFill="1" applyBorder="1" applyAlignment="1">
      <alignment horizontal="center" vertical="center"/>
    </xf>
    <xf numFmtId="0" fontId="6" fillId="3" borderId="1" xfId="6" applyFont="1" applyFill="1" applyBorder="1" applyAlignment="1">
      <alignment horizontal="center" vertical="center"/>
    </xf>
    <xf numFmtId="0" fontId="6" fillId="2" borderId="0" xfId="6" applyFont="1" applyFill="1" applyBorder="1" applyAlignment="1">
      <alignment horizontal="center"/>
    </xf>
    <xf numFmtId="0" fontId="7" fillId="2" borderId="0" xfId="6" applyFont="1" applyFill="1" applyBorder="1"/>
    <xf numFmtId="167" fontId="6" fillId="3" borderId="6" xfId="6" applyNumberFormat="1" applyFont="1" applyFill="1" applyBorder="1" applyAlignment="1">
      <alignment horizontal="center" vertical="center"/>
    </xf>
    <xf numFmtId="0" fontId="7" fillId="2" borderId="0" xfId="6" applyFont="1" applyFill="1" applyBorder="1" applyAlignment="1">
      <alignment horizontal="center" vertical="center"/>
    </xf>
    <xf numFmtId="0" fontId="6" fillId="2" borderId="0" xfId="6" applyFont="1" applyFill="1" applyBorder="1" applyAlignment="1">
      <alignment horizontal="left" vertical="center"/>
    </xf>
    <xf numFmtId="167" fontId="6" fillId="2" borderId="0" xfId="6" applyNumberFormat="1" applyFont="1" applyFill="1" applyBorder="1" applyAlignment="1">
      <alignment horizontal="center" vertical="center"/>
    </xf>
    <xf numFmtId="0" fontId="0" fillId="0" borderId="0" xfId="0" applyBorder="1" applyAlignment="1"/>
    <xf numFmtId="0" fontId="6" fillId="2" borderId="1" xfId="6" applyFont="1" applyFill="1" applyBorder="1" applyAlignment="1">
      <alignment horizontal="right"/>
    </xf>
    <xf numFmtId="167" fontId="6" fillId="2" borderId="7" xfId="6" applyNumberFormat="1" applyFont="1" applyFill="1" applyBorder="1" applyAlignment="1">
      <alignment horizontal="center" vertical="center"/>
    </xf>
    <xf numFmtId="167" fontId="6" fillId="2" borderId="1" xfId="6" applyNumberFormat="1" applyFont="1" applyFill="1" applyBorder="1" applyAlignment="1">
      <alignment horizontal="center" vertical="center"/>
    </xf>
    <xf numFmtId="0" fontId="6" fillId="2" borderId="0" xfId="6" applyFont="1" applyFill="1" applyBorder="1" applyAlignment="1"/>
    <xf numFmtId="10" fontId="7" fillId="2" borderId="7" xfId="1" applyNumberFormat="1" applyFont="1" applyFill="1" applyBorder="1" applyAlignment="1" applyProtection="1">
      <alignment horizontal="center" vertical="center"/>
    </xf>
    <xf numFmtId="4" fontId="7" fillId="2" borderId="7" xfId="6" applyNumberFormat="1" applyFont="1" applyFill="1" applyBorder="1" applyAlignment="1">
      <alignment horizontal="center" vertical="center"/>
    </xf>
    <xf numFmtId="4" fontId="7" fillId="2" borderId="1" xfId="6" applyNumberFormat="1" applyFont="1" applyFill="1" applyBorder="1" applyAlignment="1">
      <alignment horizontal="center" vertical="center"/>
    </xf>
    <xf numFmtId="0" fontId="7" fillId="2" borderId="0" xfId="0" applyFont="1" applyFill="1" applyBorder="1"/>
    <xf numFmtId="0" fontId="8" fillId="0" borderId="0" xfId="6" applyFont="1" applyAlignment="1">
      <alignment horizontal="center" vertical="center"/>
    </xf>
    <xf numFmtId="0" fontId="8" fillId="0" borderId="0" xfId="6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13" fillId="0" borderId="0" xfId="6" applyFont="1"/>
    <xf numFmtId="0" fontId="13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0" fillId="0" borderId="0" xfId="6" applyFont="1"/>
    <xf numFmtId="0" fontId="15" fillId="0" borderId="0" xfId="6" applyFont="1" applyAlignment="1">
      <alignment horizontal="center" vertical="center"/>
    </xf>
    <xf numFmtId="0" fontId="0" fillId="0" borderId="0" xfId="6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4" fontId="7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/>
    </xf>
    <xf numFmtId="166" fontId="8" fillId="0" borderId="1" xfId="0" applyNumberFormat="1" applyFont="1" applyFill="1" applyBorder="1" applyAlignment="1">
      <alignment horizontal="center" vertical="center"/>
    </xf>
    <xf numFmtId="167" fontId="7" fillId="0" borderId="1" xfId="0" applyNumberFormat="1" applyFont="1" applyFill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168" fontId="16" fillId="9" borderId="1" xfId="0" applyNumberFormat="1" applyFont="1" applyFill="1" applyBorder="1" applyAlignment="1">
      <alignment horizontal="center" wrapText="1"/>
    </xf>
    <xf numFmtId="10" fontId="16" fillId="9" borderId="1" xfId="0" applyNumberFormat="1" applyFont="1" applyFill="1" applyBorder="1" applyAlignment="1">
      <alignment horizontal="center"/>
    </xf>
    <xf numFmtId="0" fontId="18" fillId="9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/>
    <xf numFmtId="0" fontId="10" fillId="0" borderId="0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169" fontId="8" fillId="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165" fontId="6" fillId="0" borderId="0" xfId="0" applyNumberFormat="1" applyFont="1" applyBorder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" fillId="3" borderId="5" xfId="6" applyFont="1" applyFill="1" applyBorder="1" applyAlignment="1">
      <alignment horizontal="center" vertical="center"/>
    </xf>
    <xf numFmtId="0" fontId="7" fillId="2" borderId="0" xfId="4" applyFont="1" applyFill="1" applyBorder="1" applyAlignment="1">
      <alignment horizontal="left" vertical="center" wrapText="1"/>
    </xf>
    <xf numFmtId="0" fontId="8" fillId="0" borderId="0" xfId="6" applyFont="1" applyBorder="1" applyAlignment="1">
      <alignment horizontal="center" vertical="center"/>
    </xf>
    <xf numFmtId="0" fontId="10" fillId="2" borderId="0" xfId="2" applyFont="1" applyFill="1" applyBorder="1" applyAlignment="1">
      <alignment horizontal="center"/>
    </xf>
    <xf numFmtId="0" fontId="6" fillId="7" borderId="1" xfId="6" applyFont="1" applyFill="1" applyBorder="1" applyAlignment="1">
      <alignment horizontal="center" vertical="center"/>
    </xf>
    <xf numFmtId="10" fontId="6" fillId="7" borderId="1" xfId="6" applyNumberFormat="1" applyFont="1" applyFill="1" applyBorder="1" applyAlignment="1">
      <alignment horizontal="center" vertical="center"/>
    </xf>
    <xf numFmtId="4" fontId="6" fillId="7" borderId="1" xfId="6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left" vertical="center"/>
    </xf>
    <xf numFmtId="0" fontId="18" fillId="0" borderId="0" xfId="0" applyFont="1" applyAlignment="1">
      <alignment horizontal="center" vertical="center"/>
    </xf>
  </cellXfs>
  <cellStyles count="7">
    <cellStyle name="Ênfase6 9 2" xfId="6"/>
    <cellStyle name="Normal" xfId="0" builtinId="0"/>
    <cellStyle name="Normal 16" xfId="2"/>
    <cellStyle name="Normal 2" xfId="3"/>
    <cellStyle name="Normal 27" xfId="4"/>
    <cellStyle name="Porcentagem" xfId="1" builtinId="5"/>
    <cellStyle name="Vírgula 5 2" xfId="5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B2B2B2"/>
      <rgbColor rgb="FF993366"/>
      <rgbColor rgb="FFEBF1DE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571680</xdr:colOff>
      <xdr:row>1</xdr:row>
      <xdr:rowOff>121320</xdr:rowOff>
    </xdr:from>
    <xdr:to>
      <xdr:col>15</xdr:col>
      <xdr:colOff>1505881</xdr:colOff>
      <xdr:row>3</xdr:row>
      <xdr:rowOff>726840</xdr:rowOff>
    </xdr:to>
    <xdr:pic>
      <xdr:nvPicPr>
        <xdr:cNvPr id="2" name="Imagem 2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3202200" y="311760"/>
          <a:ext cx="12715560" cy="10627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10</xdr:col>
      <xdr:colOff>918029</xdr:colOff>
      <xdr:row>34</xdr:row>
      <xdr:rowOff>69442</xdr:rowOff>
    </xdr:from>
    <xdr:to>
      <xdr:col>14</xdr:col>
      <xdr:colOff>1385456</xdr:colOff>
      <xdr:row>36</xdr:row>
      <xdr:rowOff>190042</xdr:rowOff>
    </xdr:to>
    <xdr:sp macro="" textlink="">
      <xdr:nvSpPr>
        <xdr:cNvPr id="3" name="CustomShape 1"/>
        <xdr:cNvSpPr/>
      </xdr:nvSpPr>
      <xdr:spPr>
        <a:xfrm>
          <a:off x="7533574" y="15170897"/>
          <a:ext cx="5662882" cy="640145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>
            <a:lnSpc>
              <a:spcPct val="100000"/>
            </a:lnSpc>
          </a:pPr>
          <a:r>
            <a:rPr lang="pt-BR" sz="1600" b="1" strike="noStrike" spc="-1">
              <a:solidFill>
                <a:srgbClr val="000000"/>
              </a:solidFill>
              <a:latin typeface="Arial"/>
            </a:rPr>
            <a:t>        EDUARDO OLIVEIRA DOS SANTOS JUNIOR</a:t>
          </a:r>
          <a:endParaRPr lang="pt-BR" sz="16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600" b="0" strike="noStrike" spc="-1">
              <a:solidFill>
                <a:srgbClr val="000000"/>
              </a:solidFill>
              <a:latin typeface="Arial"/>
            </a:rPr>
            <a:t>SECRETÁRIO DE OBRAS, INFRAEST. E URBANISMO</a:t>
          </a:r>
          <a:endParaRPr lang="pt-BR" sz="1600" b="0" strike="noStrike" spc="-1">
            <a:latin typeface="Times New Roman"/>
          </a:endParaRPr>
        </a:p>
      </xdr:txBody>
    </xdr:sp>
    <xdr:clientData/>
  </xdr:twoCellAnchor>
  <xdr:twoCellAnchor>
    <xdr:from>
      <xdr:col>14</xdr:col>
      <xdr:colOff>831274</xdr:colOff>
      <xdr:row>34</xdr:row>
      <xdr:rowOff>58321</xdr:rowOff>
    </xdr:from>
    <xdr:to>
      <xdr:col>17</xdr:col>
      <xdr:colOff>64393</xdr:colOff>
      <xdr:row>36</xdr:row>
      <xdr:rowOff>121228</xdr:rowOff>
    </xdr:to>
    <xdr:sp macro="" textlink="">
      <xdr:nvSpPr>
        <xdr:cNvPr id="4" name="CustomShape 1"/>
        <xdr:cNvSpPr/>
      </xdr:nvSpPr>
      <xdr:spPr>
        <a:xfrm>
          <a:off x="12642274" y="15159776"/>
          <a:ext cx="5381074" cy="582452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>
            <a:lnSpc>
              <a:spcPct val="100000"/>
            </a:lnSpc>
          </a:pPr>
          <a:r>
            <a:rPr lang="pt-BR" sz="1600" b="1" strike="noStrike" spc="-1">
              <a:solidFill>
                <a:srgbClr val="000000"/>
              </a:solidFill>
              <a:latin typeface="Arial"/>
            </a:rPr>
            <a:t>        JEFERSON ROBERTO FERREIRA DOS SANTOS</a:t>
          </a:r>
          <a:endParaRPr lang="pt-BR" sz="16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600" b="0" strike="noStrike" spc="-1">
              <a:solidFill>
                <a:srgbClr val="000000"/>
              </a:solidFill>
              <a:latin typeface="Arial"/>
            </a:rPr>
            <a:t>                        TÉCNICO EM EDIFICAÇÕES</a:t>
          </a:r>
          <a:endParaRPr lang="pt-BR" sz="16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1504440</xdr:colOff>
      <xdr:row>1</xdr:row>
      <xdr:rowOff>125640</xdr:rowOff>
    </xdr:from>
    <xdr:to>
      <xdr:col>4</xdr:col>
      <xdr:colOff>2880720</xdr:colOff>
      <xdr:row>5</xdr:row>
      <xdr:rowOff>168480</xdr:rowOff>
    </xdr:to>
    <xdr:pic>
      <xdr:nvPicPr>
        <xdr:cNvPr id="4" name="Imagem 2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2330280" y="382680"/>
          <a:ext cx="15115320" cy="1071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1986982</xdr:colOff>
      <xdr:row>38</xdr:row>
      <xdr:rowOff>24724</xdr:rowOff>
    </xdr:from>
    <xdr:to>
      <xdr:col>4</xdr:col>
      <xdr:colOff>2889818</xdr:colOff>
      <xdr:row>42</xdr:row>
      <xdr:rowOff>89164</xdr:rowOff>
    </xdr:to>
    <xdr:sp macro="" textlink="">
      <xdr:nvSpPr>
        <xdr:cNvPr id="5" name="CustomShape 1"/>
        <xdr:cNvSpPr/>
      </xdr:nvSpPr>
      <xdr:spPr>
        <a:xfrm>
          <a:off x="9260618" y="11679860"/>
          <a:ext cx="7379836" cy="947668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>
            <a:lnSpc>
              <a:spcPct val="100000"/>
            </a:lnSpc>
          </a:pPr>
          <a:r>
            <a:rPr lang="pt-BR" sz="1600" b="1" strike="noStrike" spc="-1">
              <a:solidFill>
                <a:srgbClr val="000000"/>
              </a:solidFill>
              <a:latin typeface="Arial"/>
            </a:rPr>
            <a:t>        EDUARDO OLIVEIRA DOS SANTOS JUNIOR</a:t>
          </a:r>
          <a:endParaRPr lang="pt-BR" sz="16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600" b="0" strike="noStrike" spc="-1">
              <a:solidFill>
                <a:srgbClr val="000000"/>
              </a:solidFill>
              <a:latin typeface="Arial"/>
            </a:rPr>
            <a:t>SECRETÁRIO DE OBRAS, INFRAEST. E URBANISMO</a:t>
          </a:r>
          <a:endParaRPr lang="pt-BR" sz="1600" b="0" strike="noStrike" spc="-1">
            <a:latin typeface="Times New Roman"/>
          </a:endParaRPr>
        </a:p>
      </xdr:txBody>
    </xdr:sp>
    <xdr:clientData/>
  </xdr:twoCellAnchor>
  <xdr:twoCellAnchor>
    <xdr:from>
      <xdr:col>4</xdr:col>
      <xdr:colOff>619560</xdr:colOff>
      <xdr:row>37</xdr:row>
      <xdr:rowOff>243720</xdr:rowOff>
    </xdr:from>
    <xdr:to>
      <xdr:col>8</xdr:col>
      <xdr:colOff>251640</xdr:colOff>
      <xdr:row>44</xdr:row>
      <xdr:rowOff>57240</xdr:rowOff>
    </xdr:to>
    <xdr:sp macro="" textlink="">
      <xdr:nvSpPr>
        <xdr:cNvPr id="7" name="CustomShape 1"/>
        <xdr:cNvSpPr/>
      </xdr:nvSpPr>
      <xdr:spPr>
        <a:xfrm>
          <a:off x="15184440" y="11523600"/>
          <a:ext cx="7030440" cy="131868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>
            <a:lnSpc>
              <a:spcPct val="100000"/>
            </a:lnSpc>
          </a:pPr>
          <a:r>
            <a:rPr lang="pt-BR" sz="1600" b="1" strike="noStrike" spc="-1">
              <a:solidFill>
                <a:srgbClr val="000000"/>
              </a:solidFill>
              <a:latin typeface="Arial"/>
            </a:rPr>
            <a:t>        JEFERSON ROBERTO FERREIRA DOS SANTOS</a:t>
          </a:r>
          <a:endParaRPr lang="pt-BR" sz="16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600" b="0" strike="noStrike" spc="-1">
              <a:solidFill>
                <a:srgbClr val="000000"/>
              </a:solidFill>
              <a:latin typeface="Arial"/>
            </a:rPr>
            <a:t>                        TÉCNICO EM EDIFICAÇÕES</a:t>
          </a:r>
          <a:endParaRPr lang="pt-BR" sz="16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37"/>
  <sheetViews>
    <sheetView topLeftCell="A4" zoomScale="55" zoomScaleNormal="55" workbookViewId="0">
      <selection activeCell="N53" sqref="N53"/>
    </sheetView>
  </sheetViews>
  <sheetFormatPr defaultRowHeight="15"/>
  <cols>
    <col min="1" max="1" width="8.7109375" customWidth="1"/>
    <col min="2" max="2" width="16.28515625" customWidth="1"/>
    <col min="3" max="3" width="23.28515625" bestFit="1" customWidth="1"/>
    <col min="4" max="10" width="8.7109375" customWidth="1"/>
    <col min="11" max="11" width="35.42578125" customWidth="1"/>
    <col min="12" max="12" width="9.140625" customWidth="1"/>
    <col min="13" max="13" width="11.5703125" customWidth="1"/>
    <col min="14" max="14" width="21.7109375" customWidth="1"/>
    <col min="15" max="15" width="28.140625" customWidth="1"/>
    <col min="16" max="16" width="36" customWidth="1"/>
    <col min="17" max="17" width="28.140625" customWidth="1"/>
    <col min="18" max="18" width="15.42578125" style="1" customWidth="1"/>
    <col min="19" max="1025" width="8.7109375" style="1" customWidth="1"/>
  </cols>
  <sheetData>
    <row r="1" spans="1:18">
      <c r="A1" s="2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</row>
    <row r="2" spans="1:18" ht="18">
      <c r="A2" s="3"/>
      <c r="B2" s="3"/>
      <c r="C2" s="3"/>
      <c r="D2" s="3"/>
      <c r="E2" s="5"/>
      <c r="F2" s="6"/>
      <c r="G2" s="6"/>
      <c r="H2" s="7"/>
      <c r="I2" s="7"/>
      <c r="J2" s="7"/>
      <c r="K2" s="7"/>
      <c r="L2" s="7"/>
      <c r="M2" s="7"/>
      <c r="N2" s="7"/>
      <c r="O2" s="7"/>
      <c r="P2" s="7"/>
      <c r="Q2" s="7"/>
      <c r="R2" s="4"/>
    </row>
    <row r="3" spans="1:18" ht="18">
      <c r="A3" s="3"/>
      <c r="B3" s="3"/>
      <c r="C3" s="3"/>
      <c r="D3" s="3"/>
      <c r="E3" s="5"/>
      <c r="F3" s="6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4"/>
    </row>
    <row r="4" spans="1:18" ht="84.75" customHeight="1">
      <c r="A4" s="3"/>
      <c r="B4" s="3"/>
      <c r="C4" s="3"/>
      <c r="D4" s="3"/>
      <c r="E4" s="3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4"/>
    </row>
    <row r="5" spans="1:18" ht="24.95" customHeight="1">
      <c r="A5" s="8" t="s">
        <v>0</v>
      </c>
      <c r="B5" s="9"/>
      <c r="C5" s="9"/>
      <c r="D5" s="9"/>
      <c r="E5" s="9"/>
      <c r="F5" s="9"/>
      <c r="G5" s="9"/>
      <c r="H5" s="9"/>
      <c r="I5" s="9"/>
      <c r="J5" s="9"/>
      <c r="K5" s="10"/>
      <c r="L5" s="11"/>
      <c r="M5" s="11"/>
      <c r="N5" s="11"/>
      <c r="O5" s="11"/>
      <c r="P5" s="11"/>
      <c r="Q5" s="11"/>
    </row>
    <row r="6" spans="1:18" ht="24.95" customHeight="1">
      <c r="A6" s="8" t="s">
        <v>104</v>
      </c>
      <c r="B6" s="8"/>
      <c r="C6" s="8"/>
      <c r="D6" s="8"/>
      <c r="E6" s="8"/>
      <c r="F6" s="8"/>
      <c r="G6" s="8"/>
      <c r="H6" s="8"/>
      <c r="I6" s="8"/>
      <c r="J6" s="8"/>
      <c r="K6" s="8"/>
      <c r="L6" s="12"/>
      <c r="M6" s="12"/>
      <c r="N6" s="12"/>
      <c r="O6" s="12"/>
      <c r="P6" s="12"/>
      <c r="Q6" s="12"/>
    </row>
    <row r="7" spans="1:18" ht="24.95" customHeight="1">
      <c r="A7" s="114" t="s">
        <v>1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9"/>
      <c r="M7" s="119"/>
      <c r="N7" s="119"/>
      <c r="O7" s="14"/>
      <c r="P7" s="14"/>
      <c r="Q7" s="14"/>
    </row>
    <row r="8" spans="1:18" ht="2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3"/>
      <c r="M8" s="13"/>
      <c r="N8" s="13"/>
      <c r="O8" s="14"/>
      <c r="P8" s="14"/>
      <c r="Q8" s="14"/>
    </row>
    <row r="9" spans="1:18" ht="42" customHeight="1">
      <c r="A9" s="120" t="s">
        <v>2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</row>
    <row r="10" spans="1:18" ht="6.75" customHeight="1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3"/>
      <c r="M10" s="13"/>
      <c r="N10" s="13"/>
      <c r="O10" s="14"/>
      <c r="P10" s="14"/>
      <c r="Q10" s="14"/>
    </row>
    <row r="11" spans="1:18" ht="2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3"/>
      <c r="M11" s="13"/>
      <c r="N11" s="13"/>
      <c r="O11" s="14"/>
      <c r="P11" s="14"/>
      <c r="Q11" s="14"/>
    </row>
    <row r="12" spans="1:18" ht="47.25" customHeight="1">
      <c r="A12" s="15" t="s">
        <v>3</v>
      </c>
      <c r="B12" s="15" t="s">
        <v>4</v>
      </c>
      <c r="C12" s="15" t="s">
        <v>5</v>
      </c>
      <c r="D12" s="120" t="s">
        <v>6</v>
      </c>
      <c r="E12" s="120"/>
      <c r="F12" s="120"/>
      <c r="G12" s="120"/>
      <c r="H12" s="120"/>
      <c r="I12" s="120"/>
      <c r="J12" s="120"/>
      <c r="K12" s="120"/>
      <c r="L12" s="15" t="s">
        <v>7</v>
      </c>
      <c r="M12" s="15" t="s">
        <v>8</v>
      </c>
      <c r="N12" s="15" t="s">
        <v>9</v>
      </c>
      <c r="O12" s="16" t="s">
        <v>10</v>
      </c>
      <c r="P12" s="16" t="s">
        <v>11</v>
      </c>
      <c r="Q12" s="16" t="s">
        <v>12</v>
      </c>
    </row>
    <row r="13" spans="1:18" s="20" customFormat="1" ht="35.25" customHeight="1">
      <c r="A13" s="17">
        <v>1</v>
      </c>
      <c r="B13" s="17"/>
      <c r="C13" s="17"/>
      <c r="D13" s="115" t="s">
        <v>13</v>
      </c>
      <c r="E13" s="115"/>
      <c r="F13" s="115"/>
      <c r="G13" s="115"/>
      <c r="H13" s="115"/>
      <c r="I13" s="115"/>
      <c r="J13" s="115"/>
      <c r="K13" s="115"/>
      <c r="L13" s="17"/>
      <c r="M13" s="17"/>
      <c r="N13" s="17"/>
      <c r="O13" s="18">
        <f>SUM(O14:O20)</f>
        <v>2213.1505144999996</v>
      </c>
      <c r="P13" s="19"/>
      <c r="Q13" s="18">
        <f>SUM(Q14:Q20)</f>
        <v>2798.0861954823504</v>
      </c>
    </row>
    <row r="14" spans="1:18" s="20" customFormat="1" ht="36.75" customHeight="1">
      <c r="A14" s="21" t="s">
        <v>14</v>
      </c>
      <c r="B14" s="22" t="s">
        <v>15</v>
      </c>
      <c r="C14" s="21" t="s">
        <v>97</v>
      </c>
      <c r="D14" s="117" t="s">
        <v>16</v>
      </c>
      <c r="E14" s="117"/>
      <c r="F14" s="117"/>
      <c r="G14" s="117"/>
      <c r="H14" s="117"/>
      <c r="I14" s="117"/>
      <c r="J14" s="117"/>
      <c r="K14" s="117"/>
      <c r="L14" s="21" t="s">
        <v>17</v>
      </c>
      <c r="M14" s="91">
        <v>109</v>
      </c>
      <c r="N14" s="93">
        <v>1.01</v>
      </c>
      <c r="O14" s="23">
        <f t="shared" ref="O14:O20" si="0">M14*N14</f>
        <v>110.09</v>
      </c>
      <c r="P14" s="23">
        <f t="shared" ref="P14:P20" si="1">N14*1.2643</f>
        <v>1.2769429999999999</v>
      </c>
      <c r="Q14" s="23">
        <f t="shared" ref="Q14:Q20" si="2">M14*P14</f>
        <v>139.18678699999998</v>
      </c>
    </row>
    <row r="15" spans="1:18" s="20" customFormat="1" ht="36.75" customHeight="1">
      <c r="A15" s="21" t="s">
        <v>18</v>
      </c>
      <c r="B15" s="22" t="s">
        <v>19</v>
      </c>
      <c r="C15" s="21" t="s">
        <v>97</v>
      </c>
      <c r="D15" s="117" t="s">
        <v>20</v>
      </c>
      <c r="E15" s="117"/>
      <c r="F15" s="117"/>
      <c r="G15" s="117"/>
      <c r="H15" s="117"/>
      <c r="I15" s="117"/>
      <c r="J15" s="117"/>
      <c r="K15" s="117"/>
      <c r="L15" s="21" t="s">
        <v>21</v>
      </c>
      <c r="M15" s="91">
        <v>3</v>
      </c>
      <c r="N15" s="93">
        <v>343.07</v>
      </c>
      <c r="O15" s="23">
        <f t="shared" si="0"/>
        <v>1029.21</v>
      </c>
      <c r="P15" s="23">
        <f t="shared" si="1"/>
        <v>433.74340100000001</v>
      </c>
      <c r="Q15" s="23">
        <f t="shared" si="2"/>
        <v>1301.2302030000001</v>
      </c>
    </row>
    <row r="16" spans="1:18" s="24" customFormat="1" ht="53.25" customHeight="1">
      <c r="A16" s="21" t="s">
        <v>22</v>
      </c>
      <c r="B16" s="22" t="s">
        <v>23</v>
      </c>
      <c r="C16" s="21" t="s">
        <v>97</v>
      </c>
      <c r="D16" s="112" t="s">
        <v>24</v>
      </c>
      <c r="E16" s="112"/>
      <c r="F16" s="112"/>
      <c r="G16" s="112"/>
      <c r="H16" s="112"/>
      <c r="I16" s="112"/>
      <c r="J16" s="112"/>
      <c r="K16" s="112"/>
      <c r="L16" s="21" t="s">
        <v>25</v>
      </c>
      <c r="M16" s="92">
        <f>110*0.3*0.15*0.15</f>
        <v>0.74250000000000005</v>
      </c>
      <c r="N16" s="94">
        <v>34.85</v>
      </c>
      <c r="O16" s="23">
        <f t="shared" si="0"/>
        <v>25.876125000000002</v>
      </c>
      <c r="P16" s="23">
        <f t="shared" si="1"/>
        <v>44.060855000000004</v>
      </c>
      <c r="Q16" s="23">
        <f t="shared" si="2"/>
        <v>32.715184837500004</v>
      </c>
    </row>
    <row r="17" spans="1:17" s="24" customFormat="1" ht="53.25" customHeight="1">
      <c r="A17" s="21" t="s">
        <v>26</v>
      </c>
      <c r="B17" s="22" t="s">
        <v>27</v>
      </c>
      <c r="C17" s="21" t="s">
        <v>97</v>
      </c>
      <c r="D17" s="112" t="s">
        <v>28</v>
      </c>
      <c r="E17" s="112"/>
      <c r="F17" s="112"/>
      <c r="G17" s="112"/>
      <c r="H17" s="112"/>
      <c r="I17" s="112"/>
      <c r="J17" s="112"/>
      <c r="K17" s="112"/>
      <c r="L17" s="21" t="s">
        <v>17</v>
      </c>
      <c r="M17" s="92">
        <f>96*(0.15*4)</f>
        <v>57.599999999999994</v>
      </c>
      <c r="N17" s="94">
        <v>15.37</v>
      </c>
      <c r="O17" s="23">
        <f t="shared" si="0"/>
        <v>885.3119999999999</v>
      </c>
      <c r="P17" s="23">
        <f t="shared" si="1"/>
        <v>19.432290999999999</v>
      </c>
      <c r="Q17" s="23">
        <f t="shared" si="2"/>
        <v>1119.2999616</v>
      </c>
    </row>
    <row r="18" spans="1:17" s="24" customFormat="1" ht="53.25" customHeight="1">
      <c r="A18" s="21" t="s">
        <v>29</v>
      </c>
      <c r="B18" s="21" t="s">
        <v>30</v>
      </c>
      <c r="C18" s="21" t="s">
        <v>97</v>
      </c>
      <c r="D18" s="118" t="s">
        <v>31</v>
      </c>
      <c r="E18" s="118"/>
      <c r="F18" s="118"/>
      <c r="G18" s="118"/>
      <c r="H18" s="118"/>
      <c r="I18" s="118"/>
      <c r="J18" s="118"/>
      <c r="K18" s="118"/>
      <c r="L18" s="21" t="s">
        <v>25</v>
      </c>
      <c r="M18" s="92">
        <f>96*(0.15*0.15*0.05)</f>
        <v>0.10799999999999998</v>
      </c>
      <c r="N18" s="93">
        <v>153.34</v>
      </c>
      <c r="O18" s="23">
        <f t="shared" si="0"/>
        <v>16.560719999999996</v>
      </c>
      <c r="P18" s="23">
        <f t="shared" si="1"/>
        <v>193.867762</v>
      </c>
      <c r="Q18" s="23">
        <f t="shared" si="2"/>
        <v>20.937718295999996</v>
      </c>
    </row>
    <row r="19" spans="1:17" s="24" customFormat="1" ht="76.5" customHeight="1">
      <c r="A19" s="21" t="s">
        <v>32</v>
      </c>
      <c r="B19" s="22" t="s">
        <v>33</v>
      </c>
      <c r="C19" s="21" t="s">
        <v>97</v>
      </c>
      <c r="D19" s="112" t="s">
        <v>34</v>
      </c>
      <c r="E19" s="112"/>
      <c r="F19" s="112"/>
      <c r="G19" s="112"/>
      <c r="H19" s="112"/>
      <c r="I19" s="112"/>
      <c r="J19" s="112"/>
      <c r="K19" s="112"/>
      <c r="L19" s="21" t="s">
        <v>25</v>
      </c>
      <c r="M19" s="92">
        <f>(M16+M18)*1.3</f>
        <v>1.10565</v>
      </c>
      <c r="N19" s="94">
        <v>90.03</v>
      </c>
      <c r="O19" s="23">
        <f t="shared" si="0"/>
        <v>99.541669499999998</v>
      </c>
      <c r="P19" s="23">
        <f t="shared" si="1"/>
        <v>113.824929</v>
      </c>
      <c r="Q19" s="23">
        <f t="shared" si="2"/>
        <v>125.85053274885</v>
      </c>
    </row>
    <row r="20" spans="1:17" s="24" customFormat="1" ht="20.25" customHeight="1">
      <c r="A20" s="21" t="s">
        <v>35</v>
      </c>
      <c r="B20" s="22" t="s">
        <v>36</v>
      </c>
      <c r="C20" s="21" t="s">
        <v>97</v>
      </c>
      <c r="D20" s="112" t="s">
        <v>37</v>
      </c>
      <c r="E20" s="112"/>
      <c r="F20" s="112"/>
      <c r="G20" s="112"/>
      <c r="H20" s="112"/>
      <c r="I20" s="112"/>
      <c r="J20" s="112"/>
      <c r="K20" s="112"/>
      <c r="L20" s="21" t="s">
        <v>21</v>
      </c>
      <c r="M20" s="92">
        <v>3</v>
      </c>
      <c r="N20" s="94">
        <v>15.52</v>
      </c>
      <c r="O20" s="23">
        <f t="shared" si="0"/>
        <v>46.56</v>
      </c>
      <c r="P20" s="23">
        <f t="shared" si="1"/>
        <v>19.621935999999998</v>
      </c>
      <c r="Q20" s="23">
        <f t="shared" si="2"/>
        <v>58.865807999999994</v>
      </c>
    </row>
    <row r="21" spans="1:17" s="20" customFormat="1" ht="32.25" customHeight="1">
      <c r="A21" s="17">
        <v>2</v>
      </c>
      <c r="B21" s="17"/>
      <c r="C21" s="17"/>
      <c r="D21" s="115" t="s">
        <v>38</v>
      </c>
      <c r="E21" s="115"/>
      <c r="F21" s="115"/>
      <c r="G21" s="115"/>
      <c r="H21" s="115"/>
      <c r="I21" s="115"/>
      <c r="J21" s="115"/>
      <c r="K21" s="115"/>
      <c r="L21" s="17"/>
      <c r="M21" s="17"/>
      <c r="N21" s="17"/>
      <c r="O21" s="18">
        <f>SUM(O22:O26)</f>
        <v>87874.584161181818</v>
      </c>
      <c r="P21" s="19"/>
      <c r="Q21" s="18">
        <f>SUM(Q22:Q26)</f>
        <v>111099.83675498216</v>
      </c>
    </row>
    <row r="22" spans="1:17" s="20" customFormat="1" ht="33.75" customHeight="1">
      <c r="A22" s="21" t="s">
        <v>39</v>
      </c>
      <c r="B22" s="21" t="s">
        <v>40</v>
      </c>
      <c r="C22" s="21" t="s">
        <v>97</v>
      </c>
      <c r="D22" s="116" t="s">
        <v>41</v>
      </c>
      <c r="E22" s="116"/>
      <c r="F22" s="116"/>
      <c r="G22" s="116"/>
      <c r="H22" s="116"/>
      <c r="I22" s="116"/>
      <c r="J22" s="116"/>
      <c r="K22" s="116"/>
      <c r="L22" s="21" t="s">
        <v>25</v>
      </c>
      <c r="M22" s="91">
        <f>110*0.03*0.15*0.15</f>
        <v>7.4249999999999983E-2</v>
      </c>
      <c r="N22" s="95">
        <v>117.64</v>
      </c>
      <c r="O22" s="23">
        <f>M22*N22</f>
        <v>8.7347699999999975</v>
      </c>
      <c r="P22" s="23">
        <f>N22*1.2643</f>
        <v>148.73225199999999</v>
      </c>
      <c r="Q22" s="23">
        <f>M22*P22</f>
        <v>11.043369710999997</v>
      </c>
    </row>
    <row r="23" spans="1:17" s="20" customFormat="1" ht="36.75" customHeight="1">
      <c r="A23" s="21" t="s">
        <v>42</v>
      </c>
      <c r="B23" s="22" t="s">
        <v>43</v>
      </c>
      <c r="C23" s="21" t="s">
        <v>97</v>
      </c>
      <c r="D23" s="117" t="s">
        <v>44</v>
      </c>
      <c r="E23" s="117"/>
      <c r="F23" s="117"/>
      <c r="G23" s="117"/>
      <c r="H23" s="117"/>
      <c r="I23" s="117"/>
      <c r="J23" s="117"/>
      <c r="K23" s="117"/>
      <c r="L23" s="21" t="s">
        <v>25</v>
      </c>
      <c r="M23" s="92">
        <f>110*0.35*0.15*0.15</f>
        <v>0.86624999999999985</v>
      </c>
      <c r="N23" s="95">
        <v>370.86</v>
      </c>
      <c r="O23" s="23">
        <f>M23*N23</f>
        <v>321.25747499999994</v>
      </c>
      <c r="P23" s="23">
        <f>N23*1.2643</f>
        <v>468.87829800000003</v>
      </c>
      <c r="Q23" s="23">
        <f t="shared" ref="Q23:Q26" si="3">M23*P23</f>
        <v>406.16582564249995</v>
      </c>
    </row>
    <row r="24" spans="1:17" s="20" customFormat="1" ht="47.25" customHeight="1">
      <c r="A24" s="21" t="s">
        <v>45</v>
      </c>
      <c r="B24" s="110">
        <v>1</v>
      </c>
      <c r="C24" s="109" t="s">
        <v>102</v>
      </c>
      <c r="D24" s="112" t="s">
        <v>46</v>
      </c>
      <c r="E24" s="112"/>
      <c r="F24" s="112"/>
      <c r="G24" s="112"/>
      <c r="H24" s="112"/>
      <c r="I24" s="112"/>
      <c r="J24" s="112"/>
      <c r="K24" s="112"/>
      <c r="L24" s="21" t="s">
        <v>17</v>
      </c>
      <c r="M24" s="91">
        <v>107</v>
      </c>
      <c r="N24" s="93">
        <f>Composição!F10</f>
        <v>762.8457412727272</v>
      </c>
      <c r="O24" s="23">
        <f>M24*N24</f>
        <v>81624.494316181808</v>
      </c>
      <c r="P24" s="23">
        <f>N24*1.2643</f>
        <v>964.46587069110899</v>
      </c>
      <c r="Q24" s="23">
        <f t="shared" si="3"/>
        <v>103197.84816394866</v>
      </c>
    </row>
    <row r="25" spans="1:17" s="20" customFormat="1" ht="45.75" customHeight="1">
      <c r="A25" s="21" t="s">
        <v>47</v>
      </c>
      <c r="B25" s="22" t="s">
        <v>48</v>
      </c>
      <c r="C25" s="21" t="s">
        <v>97</v>
      </c>
      <c r="D25" s="112" t="s">
        <v>49</v>
      </c>
      <c r="E25" s="112"/>
      <c r="F25" s="112"/>
      <c r="G25" s="112"/>
      <c r="H25" s="112"/>
      <c r="I25" s="112"/>
      <c r="J25" s="112"/>
      <c r="K25" s="112"/>
      <c r="L25" s="21" t="s">
        <v>21</v>
      </c>
      <c r="M25" s="92">
        <f>(0.11*2*109)+(0.21*109*5)</f>
        <v>138.43</v>
      </c>
      <c r="N25" s="95">
        <v>31.12</v>
      </c>
      <c r="O25" s="23">
        <f>M25*N25</f>
        <v>4307.9416000000001</v>
      </c>
      <c r="P25" s="23">
        <f>N25*1.2643</f>
        <v>39.345016000000001</v>
      </c>
      <c r="Q25" s="23">
        <f t="shared" si="3"/>
        <v>5446.5305648800004</v>
      </c>
    </row>
    <row r="26" spans="1:17" s="20" customFormat="1" ht="45" customHeight="1">
      <c r="A26" s="21" t="s">
        <v>50</v>
      </c>
      <c r="B26" s="22" t="s">
        <v>51</v>
      </c>
      <c r="C26" s="21" t="s">
        <v>97</v>
      </c>
      <c r="D26" s="112" t="s">
        <v>52</v>
      </c>
      <c r="E26" s="112"/>
      <c r="F26" s="112"/>
      <c r="G26" s="112"/>
      <c r="H26" s="112"/>
      <c r="I26" s="112"/>
      <c r="J26" s="112"/>
      <c r="K26" s="112"/>
      <c r="L26" s="21" t="s">
        <v>21</v>
      </c>
      <c r="M26" s="91">
        <f>1.4*1*2</f>
        <v>2.8</v>
      </c>
      <c r="N26" s="93">
        <v>575.77</v>
      </c>
      <c r="O26" s="23">
        <f>M26*N26</f>
        <v>1612.1559999999999</v>
      </c>
      <c r="P26" s="23">
        <f>N26*1.2643</f>
        <v>727.946011</v>
      </c>
      <c r="Q26" s="23">
        <f t="shared" si="3"/>
        <v>2038.2488308</v>
      </c>
    </row>
    <row r="27" spans="1:17" s="20" customFormat="1" ht="20.25">
      <c r="A27" s="113"/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</row>
    <row r="28" spans="1:17" s="20" customFormat="1" ht="39.75" customHeight="1">
      <c r="A28" s="114" t="s">
        <v>103</v>
      </c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0"/>
      <c r="M28" s="10"/>
      <c r="N28" s="25" t="s">
        <v>53</v>
      </c>
      <c r="O28" s="26">
        <f>O13+O21</f>
        <v>90087.734675681815</v>
      </c>
      <c r="P28" s="27" t="s">
        <v>54</v>
      </c>
      <c r="Q28" s="28">
        <f>Q13+Q21</f>
        <v>113897.9229504645</v>
      </c>
    </row>
    <row r="29" spans="1:17" ht="2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</row>
    <row r="30" spans="1:17" ht="2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</row>
    <row r="31" spans="1:17" ht="45" customHeight="1">
      <c r="A31" s="111" t="s">
        <v>73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</row>
    <row r="32" spans="1:17" ht="48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</row>
    <row r="33" spans="1:17" ht="2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1:17" s="30" customFormat="1" ht="20.25">
      <c r="A34" s="108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</row>
    <row r="35" spans="1:17" ht="2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ht="2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</row>
    <row r="37" spans="1:17" ht="2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</row>
  </sheetData>
  <mergeCells count="21">
    <mergeCell ref="A7:K7"/>
    <mergeCell ref="L7:N7"/>
    <mergeCell ref="A9:Q9"/>
    <mergeCell ref="D12:K12"/>
    <mergeCell ref="D13:K13"/>
    <mergeCell ref="D14:K14"/>
    <mergeCell ref="D15:K15"/>
    <mergeCell ref="D16:K16"/>
    <mergeCell ref="D17:K17"/>
    <mergeCell ref="D18:K18"/>
    <mergeCell ref="D19:K19"/>
    <mergeCell ref="D20:K20"/>
    <mergeCell ref="D21:K21"/>
    <mergeCell ref="D22:K22"/>
    <mergeCell ref="D23:K23"/>
    <mergeCell ref="A31:Q31"/>
    <mergeCell ref="D24:K24"/>
    <mergeCell ref="D25:K25"/>
    <mergeCell ref="D26:K26"/>
    <mergeCell ref="A27:Q27"/>
    <mergeCell ref="A28:K28"/>
  </mergeCells>
  <printOptions horizontalCentered="1"/>
  <pageMargins left="0.51180555555555496" right="0.47222222222222199" top="0.39374999999999999" bottom="0.196527777777778" header="0.51180555555555496" footer="0.51180555555555496"/>
  <pageSetup paperSize="9" scale="45" firstPageNumber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3"/>
  <sheetViews>
    <sheetView tabSelected="1" topLeftCell="A13" zoomScale="55" zoomScaleNormal="55" workbookViewId="0">
      <selection activeCell="F28" sqref="F28"/>
    </sheetView>
  </sheetViews>
  <sheetFormatPr defaultRowHeight="15"/>
  <cols>
    <col min="1" max="1" width="11.7109375" customWidth="1"/>
    <col min="2" max="2" width="97.42578125" customWidth="1"/>
    <col min="3" max="3" width="48.85546875" customWidth="1"/>
    <col min="4" max="4" width="48.42578125" customWidth="1"/>
    <col min="5" max="5" width="45.85546875" customWidth="1"/>
    <col min="6" max="6" width="41.5703125" customWidth="1"/>
    <col min="7" max="1023" width="8.7109375" customWidth="1"/>
    <col min="1024" max="1025" width="11.5703125" customWidth="1"/>
  </cols>
  <sheetData>
    <row r="1" spans="1:7" ht="20.25">
      <c r="A1" s="31"/>
      <c r="B1" s="32"/>
      <c r="C1" s="33"/>
      <c r="D1" s="34"/>
      <c r="E1" s="34"/>
      <c r="F1" s="29"/>
    </row>
    <row r="2" spans="1:7" ht="20.25">
      <c r="A2" s="31"/>
      <c r="B2" s="125"/>
      <c r="C2" s="125"/>
      <c r="D2" s="125"/>
      <c r="E2" s="125"/>
      <c r="F2" s="29"/>
    </row>
    <row r="3" spans="1:7" ht="20.25">
      <c r="A3" s="31"/>
      <c r="B3" s="125"/>
      <c r="C3" s="125"/>
      <c r="D3" s="125"/>
      <c r="E3" s="125"/>
      <c r="F3" s="29"/>
    </row>
    <row r="4" spans="1:7" ht="20.25">
      <c r="A4" s="31"/>
      <c r="B4" s="35"/>
      <c r="C4" s="33"/>
      <c r="D4" s="36"/>
      <c r="E4" s="36"/>
      <c r="F4" s="29"/>
    </row>
    <row r="5" spans="1:7" ht="20.25">
      <c r="A5" s="37"/>
      <c r="B5" s="37"/>
      <c r="C5" s="37"/>
      <c r="D5" s="37"/>
      <c r="E5" s="37"/>
      <c r="F5" s="29"/>
    </row>
    <row r="6" spans="1:7" ht="20.25">
      <c r="A6" s="38"/>
      <c r="B6" s="38"/>
      <c r="C6" s="38"/>
      <c r="D6" s="38"/>
      <c r="E6" s="38"/>
      <c r="F6" s="29"/>
    </row>
    <row r="7" spans="1:7" ht="54" customHeight="1">
      <c r="A7" s="39"/>
      <c r="B7" s="40"/>
      <c r="C7" s="41"/>
      <c r="D7" s="42"/>
      <c r="E7" s="42"/>
      <c r="F7" s="29"/>
    </row>
    <row r="8" spans="1:7" ht="30" customHeight="1">
      <c r="A8" s="43" t="s">
        <v>55</v>
      </c>
      <c r="B8" s="44"/>
      <c r="C8" s="44"/>
      <c r="D8" s="44"/>
      <c r="E8" s="44"/>
      <c r="F8" s="29"/>
    </row>
    <row r="9" spans="1:7" ht="22.5" customHeight="1">
      <c r="A9" s="43" t="s">
        <v>56</v>
      </c>
      <c r="B9" s="45"/>
      <c r="C9" s="46"/>
      <c r="D9" s="47"/>
      <c r="E9" s="47"/>
      <c r="F9" s="29"/>
    </row>
    <row r="10" spans="1:7" ht="22.5" customHeight="1">
      <c r="A10" s="43"/>
      <c r="B10" s="45"/>
      <c r="C10" s="46"/>
      <c r="D10" s="47"/>
      <c r="E10" s="47"/>
      <c r="F10" s="29"/>
    </row>
    <row r="11" spans="1:7" ht="22.5" customHeight="1">
      <c r="A11" s="126" t="s">
        <v>57</v>
      </c>
      <c r="B11" s="126"/>
      <c r="C11" s="126"/>
      <c r="D11" s="126"/>
      <c r="E11" s="126"/>
      <c r="F11" s="126"/>
    </row>
    <row r="12" spans="1:7" ht="22.5" customHeight="1">
      <c r="A12" s="126"/>
      <c r="B12" s="126"/>
      <c r="C12" s="126"/>
      <c r="D12" s="126"/>
      <c r="E12" s="126"/>
      <c r="F12" s="126"/>
    </row>
    <row r="13" spans="1:7" ht="22.5" customHeight="1">
      <c r="A13" s="49"/>
      <c r="B13" s="49"/>
      <c r="C13" s="49"/>
      <c r="D13" s="49"/>
      <c r="E13" s="49"/>
      <c r="F13" s="49"/>
      <c r="G13" s="50"/>
    </row>
    <row r="14" spans="1:7" ht="27.75" customHeight="1">
      <c r="A14" s="49"/>
      <c r="B14" s="49"/>
      <c r="C14" s="49"/>
      <c r="D14" s="49"/>
      <c r="E14" s="49"/>
      <c r="F14" s="49"/>
      <c r="G14" s="50"/>
    </row>
    <row r="15" spans="1:7" ht="40.5" customHeight="1">
      <c r="D15" s="127" t="s">
        <v>58</v>
      </c>
      <c r="E15" s="127"/>
      <c r="F15" s="127"/>
    </row>
    <row r="16" spans="1:7" ht="36.75" customHeight="1">
      <c r="D16" s="128" t="s">
        <v>59</v>
      </c>
      <c r="E16" s="128"/>
      <c r="F16" s="128"/>
    </row>
    <row r="17" spans="1:6" ht="39" customHeight="1">
      <c r="A17" s="48" t="s">
        <v>3</v>
      </c>
      <c r="B17" s="48" t="s">
        <v>60</v>
      </c>
      <c r="C17" s="48" t="s">
        <v>61</v>
      </c>
      <c r="D17" s="48" t="s">
        <v>62</v>
      </c>
      <c r="E17" s="48" t="s">
        <v>63</v>
      </c>
      <c r="F17" s="48" t="s">
        <v>64</v>
      </c>
    </row>
    <row r="18" spans="1:6" ht="20.25">
      <c r="A18" s="51">
        <v>1</v>
      </c>
      <c r="B18" s="52" t="str">
        <f>Plan1!D13</f>
        <v>SERVIÇOS PRELIMINARES</v>
      </c>
      <c r="C18" s="53">
        <f>Plan1!Q13</f>
        <v>2798.0861954823504</v>
      </c>
      <c r="D18" s="54">
        <v>2798.09</v>
      </c>
      <c r="E18" s="55"/>
      <c r="F18" s="55"/>
    </row>
    <row r="19" spans="1:6" ht="20.25">
      <c r="A19" s="56"/>
      <c r="B19" s="57" t="s">
        <v>65</v>
      </c>
      <c r="C19" s="58">
        <f>C18/C23</f>
        <v>2.4566613007502076E-2</v>
      </c>
      <c r="D19" s="59">
        <f>D18/C18</f>
        <v>1.0000013596856507</v>
      </c>
      <c r="E19" s="60"/>
      <c r="F19" s="60"/>
    </row>
    <row r="20" spans="1:6" ht="20.25">
      <c r="A20" s="51">
        <v>2</v>
      </c>
      <c r="B20" s="52" t="str">
        <f>Plan1!D21</f>
        <v>EXECUÇÃO DO GUARDA-CORPO</v>
      </c>
      <c r="C20" s="53">
        <f>Plan1!Q21</f>
        <v>111099.83675498216</v>
      </c>
      <c r="D20" s="54">
        <v>30690.37</v>
      </c>
      <c r="E20" s="61">
        <v>61022.33</v>
      </c>
      <c r="F20" s="61">
        <v>19387.14</v>
      </c>
    </row>
    <row r="21" spans="1:6" ht="20.25">
      <c r="A21" s="56"/>
      <c r="B21" s="57" t="s">
        <v>65</v>
      </c>
      <c r="C21" s="58">
        <f>C20/C23</f>
        <v>0.97543338699249793</v>
      </c>
      <c r="D21" s="59">
        <f>D20/C20</f>
        <v>0.27624135999123078</v>
      </c>
      <c r="E21" s="59">
        <f>E20/C20</f>
        <v>0.54925670264104609</v>
      </c>
      <c r="F21" s="59">
        <f>F20/C20</f>
        <v>0.17450196657584741</v>
      </c>
    </row>
    <row r="22" spans="1:6" ht="5.25" customHeight="1">
      <c r="A22" s="62" t="s">
        <v>66</v>
      </c>
      <c r="B22" s="63"/>
      <c r="C22" s="63"/>
      <c r="D22" s="63"/>
      <c r="E22" s="63"/>
      <c r="F22" s="63"/>
    </row>
    <row r="23" spans="1:6" ht="20.25">
      <c r="A23" s="122" t="s">
        <v>67</v>
      </c>
      <c r="B23" s="122"/>
      <c r="C23" s="64">
        <f>Plan1!Q28</f>
        <v>113897.9229504645</v>
      </c>
      <c r="D23" s="65"/>
      <c r="E23" s="65"/>
      <c r="F23" s="65"/>
    </row>
    <row r="24" spans="1:6" ht="20.25">
      <c r="A24" s="66"/>
      <c r="B24" s="66"/>
      <c r="C24" s="67"/>
      <c r="D24" s="65"/>
      <c r="E24" s="65"/>
      <c r="F24" s="65"/>
    </row>
    <row r="25" spans="1:6" ht="20.25">
      <c r="A25" s="3"/>
      <c r="B25" s="68"/>
      <c r="C25" s="69" t="s">
        <v>68</v>
      </c>
      <c r="D25" s="70">
        <f>D18+D20</f>
        <v>33488.46</v>
      </c>
      <c r="E25" s="71">
        <f>E20</f>
        <v>61022.33</v>
      </c>
      <c r="F25" s="71">
        <f>F20</f>
        <v>19387.14</v>
      </c>
    </row>
    <row r="26" spans="1:6" ht="20.25">
      <c r="A26" s="3"/>
      <c r="B26" s="72"/>
      <c r="C26" s="69" t="s">
        <v>69</v>
      </c>
      <c r="D26" s="73">
        <f>D25/C23</f>
        <v>0.29402169181403343</v>
      </c>
      <c r="E26" s="58">
        <f>E25/C23</f>
        <v>0.53576332578548691</v>
      </c>
      <c r="F26" s="58">
        <f>F25/C23</f>
        <v>0.1702150442939305</v>
      </c>
    </row>
    <row r="27" spans="1:6" ht="20.25">
      <c r="A27" s="3"/>
      <c r="B27" s="72"/>
      <c r="C27" s="69" t="s">
        <v>70</v>
      </c>
      <c r="D27" s="74">
        <f>D25</f>
        <v>33488.46</v>
      </c>
      <c r="E27" s="75">
        <f>E25+D27</f>
        <v>94510.790000000008</v>
      </c>
      <c r="F27" s="75">
        <v>113897.92</v>
      </c>
    </row>
    <row r="28" spans="1:6" ht="20.25">
      <c r="A28" s="3"/>
      <c r="B28" s="72"/>
      <c r="C28" s="69" t="s">
        <v>71</v>
      </c>
      <c r="D28" s="73">
        <f>D26</f>
        <v>0.29402169181403343</v>
      </c>
      <c r="E28" s="58">
        <f>E26+D28</f>
        <v>0.82978501759952028</v>
      </c>
      <c r="F28" s="58">
        <f>F26+E28</f>
        <v>1.0000000618934508</v>
      </c>
    </row>
    <row r="29" spans="1:6" ht="55.7" customHeight="1">
      <c r="A29" s="123" t="s">
        <v>72</v>
      </c>
      <c r="B29" s="123"/>
      <c r="C29" s="123"/>
      <c r="D29" s="123"/>
      <c r="E29" s="123"/>
      <c r="F29" s="123"/>
    </row>
    <row r="30" spans="1:6" ht="20.25">
      <c r="A30" s="63"/>
      <c r="B30" s="63"/>
      <c r="C30" s="63"/>
      <c r="D30" s="63"/>
      <c r="E30" s="63"/>
      <c r="F30" s="76"/>
    </row>
    <row r="31" spans="1:6" ht="20.25">
      <c r="A31" s="63"/>
      <c r="B31" s="63"/>
      <c r="C31" s="63"/>
      <c r="D31" s="63"/>
      <c r="E31" s="63"/>
      <c r="F31" s="76"/>
    </row>
    <row r="32" spans="1:6" ht="20.25">
      <c r="A32" s="124" t="s">
        <v>73</v>
      </c>
      <c r="B32" s="124"/>
      <c r="C32" s="124"/>
      <c r="D32" s="124"/>
      <c r="E32" s="124"/>
      <c r="F32" s="124"/>
    </row>
    <row r="33" spans="1:14" ht="20.25">
      <c r="A33" s="77"/>
      <c r="B33" s="78"/>
      <c r="C33" s="78"/>
      <c r="D33" s="78"/>
      <c r="E33" s="78"/>
      <c r="F33" s="29"/>
    </row>
    <row r="34" spans="1:14" ht="20.25">
      <c r="A34" s="77"/>
      <c r="B34" s="78"/>
      <c r="C34" s="78"/>
      <c r="D34" s="78"/>
      <c r="E34" s="78"/>
      <c r="F34" s="29"/>
    </row>
    <row r="35" spans="1:14" ht="20.25">
      <c r="A35" s="111"/>
      <c r="B35" s="111"/>
      <c r="C35" s="111"/>
      <c r="D35" s="111"/>
      <c r="E35" s="111"/>
      <c r="F35" s="111"/>
      <c r="N35" s="79"/>
    </row>
    <row r="36" spans="1:14" s="80" customFormat="1" ht="20.25">
      <c r="A36" s="121"/>
      <c r="B36" s="121"/>
      <c r="C36" s="121"/>
      <c r="D36" s="121"/>
      <c r="E36" s="121"/>
      <c r="F36" s="121"/>
      <c r="N36" s="81"/>
    </row>
    <row r="37" spans="1:14" ht="20.25">
      <c r="A37" s="111"/>
      <c r="B37" s="111"/>
      <c r="C37" s="111"/>
      <c r="D37" s="111"/>
      <c r="E37" s="111"/>
      <c r="F37" s="111"/>
      <c r="N37" s="79"/>
    </row>
    <row r="38" spans="1:14" ht="20.25">
      <c r="A38" s="31"/>
      <c r="B38" s="31"/>
      <c r="C38" s="31"/>
      <c r="D38" s="77"/>
      <c r="E38" s="82"/>
      <c r="F38" s="29"/>
    </row>
    <row r="39" spans="1:14" ht="20.25">
      <c r="A39" s="31"/>
      <c r="B39" s="31"/>
      <c r="C39" s="31"/>
      <c r="D39" s="77"/>
      <c r="E39" s="82"/>
      <c r="F39" s="29"/>
    </row>
    <row r="40" spans="1:14" ht="15.75">
      <c r="A40" s="83"/>
      <c r="B40" s="83"/>
      <c r="C40" s="83"/>
      <c r="D40" s="84"/>
      <c r="E40" s="85"/>
    </row>
    <row r="41" spans="1:14" ht="15.75">
      <c r="A41" s="83"/>
      <c r="B41" s="83"/>
      <c r="C41" s="83"/>
      <c r="D41" s="84"/>
      <c r="E41" s="84"/>
    </row>
    <row r="42" spans="1:14" ht="16.5">
      <c r="A42" s="86"/>
      <c r="B42" s="86"/>
      <c r="C42" s="86"/>
      <c r="D42" s="87"/>
      <c r="E42" s="87"/>
    </row>
    <row r="43" spans="1:14">
      <c r="A43" s="86"/>
      <c r="B43" s="86"/>
      <c r="C43" s="86"/>
      <c r="D43" s="88"/>
      <c r="E43" s="88"/>
    </row>
  </sheetData>
  <mergeCells count="17">
    <mergeCell ref="B2:E2"/>
    <mergeCell ref="B3:E3"/>
    <mergeCell ref="A11:F12"/>
    <mergeCell ref="D15:F15"/>
    <mergeCell ref="D16:F16"/>
    <mergeCell ref="A23:B23"/>
    <mergeCell ref="A29:F29"/>
    <mergeCell ref="A32:F32"/>
    <mergeCell ref="A35:B35"/>
    <mergeCell ref="C35:D35"/>
    <mergeCell ref="E35:F35"/>
    <mergeCell ref="A36:B36"/>
    <mergeCell ref="C36:D36"/>
    <mergeCell ref="E36:F36"/>
    <mergeCell ref="A37:B37"/>
    <mergeCell ref="C37:D37"/>
    <mergeCell ref="E37:F37"/>
  </mergeCells>
  <pageMargins left="0.51180555555555496" right="0.51180555555555496" top="0.39374999999999999" bottom="0.78749999999999998" header="0.51180555555555496" footer="0.51180555555555496"/>
  <pageSetup paperSize="9" scale="45" firstPageNumber="0" orientation="landscape" horizontalDpi="300" verticalDpi="300" r:id="rId1"/>
  <colBreaks count="1" manualBreakCount="1">
    <brk id="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2"/>
  <sheetViews>
    <sheetView topLeftCell="A7" zoomScaleNormal="100" workbookViewId="0">
      <selection activeCell="B10" sqref="B10"/>
    </sheetView>
  </sheetViews>
  <sheetFormatPr defaultRowHeight="15"/>
  <cols>
    <col min="1" max="1" width="24.28515625" customWidth="1"/>
    <col min="2" max="2" width="76.140625" customWidth="1"/>
    <col min="3" max="3" width="8.7109375" customWidth="1"/>
    <col min="4" max="4" width="17.42578125" customWidth="1"/>
    <col min="5" max="5" width="19.5703125" bestFit="1" customWidth="1"/>
    <col min="6" max="6" width="18.28515625" customWidth="1"/>
    <col min="7" max="1024" width="8.7109375" customWidth="1"/>
  </cols>
  <sheetData>
    <row r="1" spans="1:6" s="50" customFormat="1" ht="15.75">
      <c r="A1" s="107"/>
      <c r="B1" s="107"/>
      <c r="C1" s="107"/>
      <c r="D1" s="107"/>
      <c r="E1" s="107"/>
      <c r="F1" s="107"/>
    </row>
    <row r="2" spans="1:6" s="50" customFormat="1" ht="59.25" customHeight="1">
      <c r="A2" s="130" t="s">
        <v>102</v>
      </c>
      <c r="B2" s="130"/>
      <c r="C2" s="130"/>
      <c r="D2" s="130"/>
      <c r="E2" s="130"/>
      <c r="F2" s="130"/>
    </row>
    <row r="3" spans="1:6" s="50" customFormat="1" ht="15.75">
      <c r="A3" s="107"/>
      <c r="B3" s="107"/>
      <c r="C3" s="107"/>
      <c r="D3" s="107"/>
      <c r="E3" s="107"/>
      <c r="F3" s="107"/>
    </row>
    <row r="4" spans="1:6" ht="15.75">
      <c r="A4" s="107"/>
      <c r="B4" s="107"/>
      <c r="C4" s="107"/>
      <c r="D4" s="129" t="s">
        <v>74</v>
      </c>
      <c r="E4" s="129"/>
      <c r="F4" s="97" t="s">
        <v>101</v>
      </c>
    </row>
    <row r="5" spans="1:6" s="89" customFormat="1" ht="15.75">
      <c r="A5" s="107"/>
      <c r="B5" s="107"/>
      <c r="C5" s="98"/>
      <c r="D5" s="129" t="s">
        <v>75</v>
      </c>
      <c r="E5" s="129"/>
      <c r="F5" s="99" t="s">
        <v>76</v>
      </c>
    </row>
    <row r="6" spans="1:6" s="89" customFormat="1" ht="15.75">
      <c r="A6" s="107"/>
      <c r="B6" s="107"/>
      <c r="C6" s="98"/>
      <c r="D6" s="129" t="s">
        <v>77</v>
      </c>
      <c r="E6" s="129"/>
      <c r="F6" s="100">
        <v>0</v>
      </c>
    </row>
    <row r="7" spans="1:6" s="89" customFormat="1" ht="15.75">
      <c r="A7" s="107"/>
      <c r="B7" s="107"/>
      <c r="C7" s="98"/>
      <c r="D7" s="129" t="s">
        <v>78</v>
      </c>
      <c r="E7" s="129"/>
      <c r="F7" s="100">
        <v>0.9778</v>
      </c>
    </row>
    <row r="8" spans="1:6" s="89" customFormat="1">
      <c r="A8" s="107"/>
      <c r="B8" s="107"/>
      <c r="C8" s="107"/>
      <c r="D8" s="107"/>
      <c r="E8" s="107"/>
      <c r="F8" s="107"/>
    </row>
    <row r="9" spans="1:6" s="89" customFormat="1" ht="15.75">
      <c r="A9" s="101" t="s">
        <v>79</v>
      </c>
      <c r="B9" s="101" t="s">
        <v>80</v>
      </c>
      <c r="C9" s="101" t="s">
        <v>81</v>
      </c>
      <c r="D9" s="101" t="s">
        <v>82</v>
      </c>
      <c r="E9" s="101" t="s">
        <v>83</v>
      </c>
      <c r="F9" s="101" t="s">
        <v>84</v>
      </c>
    </row>
    <row r="10" spans="1:6" s="89" customFormat="1" ht="30">
      <c r="A10" s="102" t="s">
        <v>85</v>
      </c>
      <c r="B10" s="103" t="s">
        <v>46</v>
      </c>
      <c r="C10" s="102" t="s">
        <v>17</v>
      </c>
      <c r="D10" s="96">
        <f>D15*D20</f>
        <v>731.93272727272722</v>
      </c>
      <c r="E10" s="96">
        <f>(D13*D18+D14*D19)*1.9778</f>
        <v>30.913013999999997</v>
      </c>
      <c r="F10" s="96">
        <f>D10+E10</f>
        <v>762.8457412727272</v>
      </c>
    </row>
    <row r="11" spans="1:6" s="89" customFormat="1">
      <c r="A11" s="98"/>
      <c r="B11" s="98"/>
      <c r="C11" s="98"/>
      <c r="D11" s="98"/>
      <c r="E11" s="98"/>
      <c r="F11" s="98"/>
    </row>
    <row r="12" spans="1:6" s="89" customFormat="1" ht="15.75">
      <c r="A12" s="101" t="s">
        <v>79</v>
      </c>
      <c r="B12" s="101" t="s">
        <v>86</v>
      </c>
      <c r="C12" s="101" t="s">
        <v>81</v>
      </c>
      <c r="D12" s="101" t="s">
        <v>82</v>
      </c>
      <c r="E12" s="98"/>
      <c r="F12" s="98"/>
    </row>
    <row r="13" spans="1:6" s="89" customFormat="1">
      <c r="A13" s="102" t="s">
        <v>87</v>
      </c>
      <c r="B13" s="104" t="s">
        <v>88</v>
      </c>
      <c r="C13" s="102" t="s">
        <v>89</v>
      </c>
      <c r="D13" s="96">
        <v>1</v>
      </c>
      <c r="E13" s="98"/>
      <c r="F13" s="98"/>
    </row>
    <row r="14" spans="1:6" s="89" customFormat="1">
      <c r="A14" s="102" t="s">
        <v>90</v>
      </c>
      <c r="B14" s="104" t="s">
        <v>91</v>
      </c>
      <c r="C14" s="102" t="s">
        <v>89</v>
      </c>
      <c r="D14" s="96">
        <v>1</v>
      </c>
      <c r="E14" s="98"/>
      <c r="F14" s="98"/>
    </row>
    <row r="15" spans="1:6" s="89" customFormat="1" ht="30">
      <c r="A15" s="102" t="s">
        <v>92</v>
      </c>
      <c r="B15" s="103" t="s">
        <v>46</v>
      </c>
      <c r="C15" s="102" t="s">
        <v>17</v>
      </c>
      <c r="D15" s="96">
        <v>1</v>
      </c>
      <c r="E15" s="98"/>
      <c r="F15" s="98"/>
    </row>
    <row r="16" spans="1:6" s="89" customFormat="1">
      <c r="A16" s="98"/>
      <c r="B16" s="98"/>
      <c r="C16" s="98"/>
      <c r="D16" s="98"/>
      <c r="E16" s="98"/>
      <c r="F16" s="98"/>
    </row>
    <row r="17" spans="1:6" s="89" customFormat="1" ht="15.75">
      <c r="A17" s="101" t="s">
        <v>79</v>
      </c>
      <c r="B17" s="101" t="s">
        <v>93</v>
      </c>
      <c r="C17" s="101" t="s">
        <v>81</v>
      </c>
      <c r="D17" s="101" t="s">
        <v>82</v>
      </c>
      <c r="E17" s="98"/>
      <c r="F17" s="98"/>
    </row>
    <row r="18" spans="1:6">
      <c r="A18" s="102" t="s">
        <v>87</v>
      </c>
      <c r="B18" s="104" t="s">
        <v>88</v>
      </c>
      <c r="C18" s="102" t="s">
        <v>89</v>
      </c>
      <c r="D18" s="96">
        <v>8.58</v>
      </c>
      <c r="E18" s="98"/>
      <c r="F18" s="98"/>
    </row>
    <row r="19" spans="1:6" ht="15.75">
      <c r="A19" s="105" t="s">
        <v>90</v>
      </c>
      <c r="B19" s="104" t="s">
        <v>91</v>
      </c>
      <c r="C19" s="102" t="s">
        <v>89</v>
      </c>
      <c r="D19" s="96">
        <v>7.05</v>
      </c>
      <c r="E19" s="98"/>
      <c r="F19" s="98"/>
    </row>
    <row r="20" spans="1:6" ht="30">
      <c r="A20" s="102" t="s">
        <v>94</v>
      </c>
      <c r="B20" s="103" t="s">
        <v>46</v>
      </c>
      <c r="C20" s="102" t="s">
        <v>17</v>
      </c>
      <c r="D20" s="96">
        <f>D24</f>
        <v>731.93272727272722</v>
      </c>
      <c r="E20" s="107"/>
      <c r="F20" s="107"/>
    </row>
    <row r="21" spans="1:6" ht="15.75">
      <c r="A21" s="107"/>
      <c r="B21" s="107"/>
      <c r="C21" s="107"/>
      <c r="D21" s="107"/>
      <c r="E21" s="107"/>
      <c r="F21" s="107"/>
    </row>
    <row r="22" spans="1:6" s="89" customFormat="1" ht="15.75">
      <c r="A22" s="101" t="s">
        <v>79</v>
      </c>
      <c r="B22" s="101" t="s">
        <v>95</v>
      </c>
      <c r="C22" s="101" t="s">
        <v>81</v>
      </c>
      <c r="D22" s="101" t="s">
        <v>82</v>
      </c>
      <c r="E22" s="101" t="s">
        <v>100</v>
      </c>
      <c r="F22" s="98"/>
    </row>
    <row r="23" spans="1:6" ht="30">
      <c r="A23" s="102" t="s">
        <v>92</v>
      </c>
      <c r="B23" s="103" t="s">
        <v>96</v>
      </c>
      <c r="C23" s="102" t="s">
        <v>17</v>
      </c>
      <c r="D23" s="96">
        <v>575.09</v>
      </c>
      <c r="E23" s="106" t="s">
        <v>99</v>
      </c>
      <c r="F23" s="98"/>
    </row>
    <row r="24" spans="1:6" ht="30" customHeight="1">
      <c r="A24" s="102" t="s">
        <v>94</v>
      </c>
      <c r="B24" s="103" t="s">
        <v>46</v>
      </c>
      <c r="C24" s="102" t="s">
        <v>17</v>
      </c>
      <c r="D24" s="96">
        <f>D23*1.4/1.1</f>
        <v>731.93272727272722</v>
      </c>
      <c r="E24" s="106" t="s">
        <v>98</v>
      </c>
      <c r="F24" s="107"/>
    </row>
    <row r="25" spans="1:6" ht="15.75">
      <c r="A25" s="107"/>
      <c r="B25" s="107"/>
      <c r="C25" s="107"/>
      <c r="D25" s="107"/>
      <c r="E25" s="107"/>
      <c r="F25" s="107"/>
    </row>
    <row r="32" spans="1:6">
      <c r="B32" s="90"/>
    </row>
  </sheetData>
  <mergeCells count="5">
    <mergeCell ref="D4:E4"/>
    <mergeCell ref="D5:E5"/>
    <mergeCell ref="D6:E6"/>
    <mergeCell ref="D7:E7"/>
    <mergeCell ref="A2:F2"/>
  </mergeCells>
  <pageMargins left="0.78740157480314965" right="0.78740157480314965" top="0.74803149606299213" bottom="1.0629921259842521" header="0.78740157480314965" footer="0.78740157480314965"/>
  <pageSetup paperSize="9" scale="7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682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Plan1</vt:lpstr>
      <vt:lpstr>Plan3</vt:lpstr>
      <vt:lpstr>Composição</vt:lpstr>
      <vt:lpstr>Composição!Area_de_impressao</vt:lpstr>
      <vt:lpstr>Plan1!Area_de_impressao</vt:lpstr>
      <vt:lpstr>Plan3!Area_de_impressao</vt:lpstr>
      <vt:lpstr>Plan1!Print_Area_0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Soiurb</dc:creator>
  <cp:lastModifiedBy>Soiurb</cp:lastModifiedBy>
  <cp:revision>33</cp:revision>
  <cp:lastPrinted>2021-04-29T12:43:33Z</cp:lastPrinted>
  <dcterms:created xsi:type="dcterms:W3CDTF">2020-01-23T14:10:06Z</dcterms:created>
  <dcterms:modified xsi:type="dcterms:W3CDTF">2021-06-09T16:11:03Z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