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380" windowHeight="8190" tabRatio="500" firstSheet="1" activeTab="1"/>
  </bookViews>
  <sheets>
    <sheet name="Original" sheetId="1" state="hidden" r:id="rId1"/>
    <sheet name="Planilha Estimativa" sheetId="2" r:id="rId2"/>
    <sheet name="MERCADO" sheetId="7" r:id="rId3"/>
    <sheet name="Plan2" sheetId="3" state="hidden" r:id="rId4"/>
    <sheet name="Plan3" sheetId="4" state="hidden" r:id="rId5"/>
    <sheet name="Cronograma Físico -Financeiro" sheetId="5" r:id="rId6"/>
    <sheet name="Administração_Local" sheetId="6" r:id="rId7"/>
  </sheets>
  <externalReferences>
    <externalReference r:id="rId8"/>
    <externalReference r:id="rId9"/>
  </externalReferences>
  <definedNames>
    <definedName name="ADM_CENTRAL" localSheetId="5">#REF!</definedName>
    <definedName name="ADM_CENTRAL">#REF!</definedName>
    <definedName name="ADM_LOCAL" localSheetId="5">#REF!</definedName>
    <definedName name="ADM_LOCAL">#REF!</definedName>
    <definedName name="_xlnm.Print_Area" localSheetId="5">'Cronograma Físico -Financeiro'!$A$1:$I$40</definedName>
    <definedName name="_xlnm.Print_Area" localSheetId="1">'Planilha Estimativa'!$A$1:$J$134</definedName>
    <definedName name="BDI_CD_MATBETUM">'[1]BDI (MAT BETUM)'!$D$25</definedName>
    <definedName name="BDI_GERAL" localSheetId="5">#REF!</definedName>
    <definedName name="BDI_GERAL">#REF!</definedName>
    <definedName name="BDI_SERV_TERC" localSheetId="5">#REF!</definedName>
    <definedName name="BDI_SERV_TERC">#REF!</definedName>
    <definedName name="CHECAGEM">CHOOSE([2]PARÂMETROS!$A$7,[2]PARÂMETROS!$B$7)</definedName>
    <definedName name="COFINS" localSheetId="5">#REF!</definedName>
    <definedName name="COFINS">#REF!</definedName>
    <definedName name="CUSTO_UNIT_100000">'[1]100000'!$J$46</definedName>
    <definedName name="CUSTO_UNIT_100001">'[1]100001'!$J$51</definedName>
    <definedName name="CUSTO_UNIT_100002">'[1]100002'!$J$44</definedName>
    <definedName name="CUSTO_UNIT_100003">'[1]100003'!$J$46</definedName>
    <definedName name="CUSTO_UNIT_100004">'[1]100004'!$J$58</definedName>
    <definedName name="CUSTO_UNIT_100005">'[1]100005'!$J$43</definedName>
    <definedName name="CUSTO_UNIT_100006">'[1]100006'!$J$43</definedName>
    <definedName name="CUSTO_UNIT_100007">'[1]100007'!$J$42</definedName>
    <definedName name="CUSTO_UNIT_100008">'[1]100008'!$J$42</definedName>
    <definedName name="CUSTO_UNIT_100009">'[1]100009'!$J$42</definedName>
    <definedName name="CUSTO_UNIT_100010">'[1]100010'!$J$53</definedName>
    <definedName name="CUSTO_UNIT_100011">'[1]100011'!$J$44</definedName>
    <definedName name="CUSTO_UNIT_100012">'[1]100012'!$J$47</definedName>
    <definedName name="CUSTO_UNIT_100013">'[1]100013'!$J$53</definedName>
    <definedName name="CUSTO_UNIT_100014">'[1]100014'!$J$46</definedName>
    <definedName name="CUSTO_UNIT_100015">'[1]100015'!$J$51</definedName>
    <definedName name="CUSTO_UNIT_100016">'[1]100016'!$J$45</definedName>
    <definedName name="CUSTO_UNIT_2S0110009A">'[1]2 S 01 100 09 A'!$J$45</definedName>
    <definedName name="CUSTO_UNIT_2S0110020A">'[1]2 S 01 100 20 A'!$J$45</definedName>
    <definedName name="CUSTO_UNIT_2S0230000A">'[1]2 S 02 300 00 A'!$J$44</definedName>
    <definedName name="CUSTO_UNIT_2S0240000A">'[1]2 S 02 400 00 A'!$J$44</definedName>
    <definedName name="CUSTO_UNIT_2S0254001A">'[1]2 S 02 540 01 A'!$J$46</definedName>
    <definedName name="CUSTO_UNIT_2S0332951A">'[1]2 S 03 329 51 A'!$J$46</definedName>
    <definedName name="CUSTO_UNIT_5S0110020A">'[1]5 S 01 100 20 A'!$J$45</definedName>
    <definedName name="CUSTO_UNIT_99997">'[1]99997'!$J$46</definedName>
    <definedName name="CUSTO_UNIT_99999">'[1]99999'!$J$54</definedName>
    <definedName name="DESP_FINANC" localSheetId="5">#REF!</definedName>
    <definedName name="DESP_FINANC">#REF!</definedName>
    <definedName name="FATOR_CORR_PAVIM">'[1]PREÇOS MAT BETUM'!$E$87</definedName>
    <definedName name="GARANTIAS" localSheetId="5">#REF!</definedName>
    <definedName name="GARANTIAS">#REF!</definedName>
    <definedName name="ISS" localSheetId="5">#REF!</definedName>
    <definedName name="ISS">#REF!</definedName>
    <definedName name="LUCRO" localSheetId="5">#REF!</definedName>
    <definedName name="LUCRO">#REF!</definedName>
    <definedName name="PIS" localSheetId="5">#REF!</definedName>
    <definedName name="PIS">#REF!</definedName>
    <definedName name="RISCOS" localSheetId="5">#REF!</definedName>
    <definedName name="RISCOS">#REF!</definedName>
    <definedName name="SUBTOTAL_01">'[1]PSP-PAV_DREN_OAE EPIG'!$I$9</definedName>
    <definedName name="SUBTOTAL_02">'[1]PSP-PAV_DREN_OAE EPIG'!$I$46</definedName>
    <definedName name="SUBTOTAL_03">'[1]PSP-PAV_DREN_OAE EPIG'!$I$72</definedName>
    <definedName name="SUBTOTAL_04">'[1]PSP-PAV_DREN_OAE EPIG'!$I$83</definedName>
    <definedName name="SUBTOTAL_05">'[1]PSP-PAV_DREN_OAE EPIG'!$I$130</definedName>
    <definedName name="SUBTOTAL_06">'[1]PSP-PAV_DREN_OAE EPIG'!$I$169</definedName>
    <definedName name="SUBTOTAL_07">'[1]PSP-PAV_DREN_OAE EPIG'!$I$196</definedName>
    <definedName name="SUBTOTAL_08">'[1]PSP-PAV_DREN_OAE EPIG'!$I$303</definedName>
    <definedName name="SUBTOTAL_09">'[1]PSP-PAV_DREN_OAE EPIG'!$I$318</definedName>
    <definedName name="_xlnm.Print_Titles" localSheetId="5">'Cronograma Físico -Financeiro'!$1:$10</definedName>
    <definedName name="_xlnm.Print_Titles" localSheetId="1">'Planilha Estimativa'!$1:$14</definedName>
    <definedName name="TRIBUTOS" localSheetId="5">#REF!</definedName>
    <definedName name="TRIBUTOS">#REF!</definedName>
    <definedName name="VALOR_UNIT_100013">'[1]100013'!$J$55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22" i="2"/>
  <c r="H115"/>
  <c r="H109"/>
  <c r="H80"/>
  <c r="H84"/>
  <c r="H88"/>
  <c r="H96"/>
  <c r="H100"/>
  <c r="H104"/>
  <c r="H54"/>
  <c r="H58"/>
  <c r="H62"/>
  <c r="H21"/>
  <c r="H25"/>
  <c r="H29"/>
  <c r="H37"/>
  <c r="H41"/>
  <c r="H20"/>
  <c r="H13"/>
  <c r="H61" s="1"/>
  <c r="H33" l="1"/>
  <c r="J33" s="1"/>
  <c r="H66"/>
  <c r="H50"/>
  <c r="H92"/>
  <c r="H76"/>
  <c r="H44"/>
  <c r="H40"/>
  <c r="J40" s="1"/>
  <c r="H36"/>
  <c r="J36" s="1"/>
  <c r="H32"/>
  <c r="H28"/>
  <c r="J28" s="1"/>
  <c r="H24"/>
  <c r="J24" s="1"/>
  <c r="H48"/>
  <c r="H65"/>
  <c r="H57"/>
  <c r="H53"/>
  <c r="J53" s="1"/>
  <c r="H49"/>
  <c r="J49" s="1"/>
  <c r="H103"/>
  <c r="H99"/>
  <c r="J99" s="1"/>
  <c r="H95"/>
  <c r="J95" s="1"/>
  <c r="H91"/>
  <c r="H87"/>
  <c r="J87" s="1"/>
  <c r="H83"/>
  <c r="J83" s="1"/>
  <c r="H79"/>
  <c r="J79" s="1"/>
  <c r="H75"/>
  <c r="H112"/>
  <c r="H118"/>
  <c r="J118" s="1"/>
  <c r="H124"/>
  <c r="J124" s="1"/>
  <c r="G113"/>
  <c r="H43"/>
  <c r="H39"/>
  <c r="J39" s="1"/>
  <c r="H35"/>
  <c r="J35" s="1"/>
  <c r="H31"/>
  <c r="J31" s="1"/>
  <c r="H27"/>
  <c r="H23"/>
  <c r="J23" s="1"/>
  <c r="H68"/>
  <c r="J68" s="1"/>
  <c r="H64"/>
  <c r="J64" s="1"/>
  <c r="H60"/>
  <c r="H56"/>
  <c r="H52"/>
  <c r="J52" s="1"/>
  <c r="H72"/>
  <c r="H102"/>
  <c r="J102" s="1"/>
  <c r="H98"/>
  <c r="J98" s="1"/>
  <c r="H94"/>
  <c r="J94" s="1"/>
  <c r="H90"/>
  <c r="J90" s="1"/>
  <c r="H86"/>
  <c r="H82"/>
  <c r="H78"/>
  <c r="H74"/>
  <c r="J74" s="1"/>
  <c r="H111"/>
  <c r="H117"/>
  <c r="J117" s="1"/>
  <c r="H123"/>
  <c r="G114"/>
  <c r="H42"/>
  <c r="H38"/>
  <c r="H34"/>
  <c r="J34" s="1"/>
  <c r="H30"/>
  <c r="H26"/>
  <c r="H22"/>
  <c r="J22" s="1"/>
  <c r="H67"/>
  <c r="J67" s="1"/>
  <c r="H63"/>
  <c r="J63" s="1"/>
  <c r="H59"/>
  <c r="H55"/>
  <c r="J55" s="1"/>
  <c r="H51"/>
  <c r="J51" s="1"/>
  <c r="H105"/>
  <c r="J105" s="1"/>
  <c r="H101"/>
  <c r="H97"/>
  <c r="H93"/>
  <c r="J93" s="1"/>
  <c r="H89"/>
  <c r="J89" s="1"/>
  <c r="H85"/>
  <c r="H81"/>
  <c r="H77"/>
  <c r="J77" s="1"/>
  <c r="H73"/>
  <c r="J73" s="1"/>
  <c r="H110"/>
  <c r="H116"/>
  <c r="J123"/>
  <c r="J110"/>
  <c r="J111"/>
  <c r="J112"/>
  <c r="J113"/>
  <c r="J114"/>
  <c r="J115"/>
  <c r="J116"/>
  <c r="J75"/>
  <c r="J76"/>
  <c r="J78"/>
  <c r="J80"/>
  <c r="J81"/>
  <c r="J82"/>
  <c r="J84"/>
  <c r="J85"/>
  <c r="J86"/>
  <c r="J88"/>
  <c r="J91"/>
  <c r="J92"/>
  <c r="J96"/>
  <c r="J97"/>
  <c r="J100"/>
  <c r="J101"/>
  <c r="J103"/>
  <c r="J104"/>
  <c r="J50"/>
  <c r="J54"/>
  <c r="J56"/>
  <c r="J57"/>
  <c r="J58"/>
  <c r="J59"/>
  <c r="J60"/>
  <c r="J61"/>
  <c r="J62"/>
  <c r="J65"/>
  <c r="J66"/>
  <c r="J21"/>
  <c r="J25"/>
  <c r="J26"/>
  <c r="J27"/>
  <c r="J29"/>
  <c r="J30"/>
  <c r="J32"/>
  <c r="J37"/>
  <c r="J38"/>
  <c r="J41"/>
  <c r="J42"/>
  <c r="J43"/>
  <c r="J44"/>
  <c r="K9" i="7" l="1"/>
  <c r="F9" s="1"/>
  <c r="G9" s="1"/>
  <c r="G10"/>
  <c r="G11" i="6" l="1"/>
  <c r="G10"/>
  <c r="G12" s="1"/>
  <c r="G16" i="2" s="1"/>
  <c r="J16" s="1"/>
  <c r="J17" s="1"/>
  <c r="I24" i="5"/>
  <c r="B23"/>
  <c r="A23"/>
  <c r="I22"/>
  <c r="B21"/>
  <c r="A21"/>
  <c r="H20"/>
  <c r="B19"/>
  <c r="A19"/>
  <c r="F18"/>
  <c r="B17"/>
  <c r="A17"/>
  <c r="E16"/>
  <c r="B15"/>
  <c r="A15"/>
  <c r="B13"/>
  <c r="A13"/>
  <c r="B9"/>
  <c r="J122" i="2"/>
  <c r="J109"/>
  <c r="J72"/>
  <c r="J106" s="1"/>
  <c r="J48"/>
  <c r="J20"/>
  <c r="E35" i="1"/>
  <c r="F35" s="1"/>
  <c r="E34"/>
  <c r="F34" s="1"/>
  <c r="F36" s="1"/>
  <c r="D31"/>
  <c r="F31" s="1"/>
  <c r="F32" s="1"/>
  <c r="F28"/>
  <c r="F27"/>
  <c r="F26"/>
  <c r="F23"/>
  <c r="D19"/>
  <c r="F19" s="1"/>
  <c r="E18"/>
  <c r="A18"/>
  <c r="D13"/>
  <c r="F13" s="1"/>
  <c r="D12"/>
  <c r="D14" s="1"/>
  <c r="F14" s="1"/>
  <c r="F9"/>
  <c r="F6"/>
  <c r="D4"/>
  <c r="F4" s="1"/>
  <c r="F2"/>
  <c r="F3" s="1"/>
  <c r="D17" l="1"/>
  <c r="F17" s="1"/>
  <c r="F12"/>
  <c r="D18"/>
  <c r="F18" s="1"/>
  <c r="F20" s="1"/>
  <c r="F38" s="1"/>
  <c r="F29"/>
  <c r="J69" i="2"/>
  <c r="C17" i="5" s="1"/>
  <c r="J119" i="2"/>
  <c r="C21" i="5" s="1"/>
  <c r="J125" i="2"/>
  <c r="C23" i="5" s="1"/>
  <c r="C13"/>
  <c r="C19"/>
  <c r="J45" i="2"/>
  <c r="C15" i="5" s="1"/>
  <c r="F39" i="1" l="1"/>
  <c r="F40" s="1"/>
  <c r="H19" i="5"/>
  <c r="F19"/>
  <c r="G19"/>
  <c r="I23"/>
  <c r="D23"/>
  <c r="H21"/>
  <c r="I21"/>
  <c r="J128" i="2"/>
  <c r="E15" i="5"/>
  <c r="D15"/>
  <c r="G13"/>
  <c r="G27" s="1"/>
  <c r="E13"/>
  <c r="F13"/>
  <c r="I13"/>
  <c r="C26"/>
  <c r="C24" s="1"/>
  <c r="H13"/>
  <c r="D13"/>
  <c r="F17"/>
  <c r="E17"/>
  <c r="D17"/>
  <c r="H27" l="1"/>
  <c r="H28" s="1"/>
  <c r="I27"/>
  <c r="I28" s="1"/>
  <c r="C18"/>
  <c r="D27"/>
  <c r="F27"/>
  <c r="F28" s="1"/>
  <c r="C16"/>
  <c r="E27"/>
  <c r="E28" s="1"/>
  <c r="C22"/>
  <c r="C20"/>
  <c r="C14"/>
  <c r="G28"/>
  <c r="D28" l="1"/>
  <c r="D30" s="1"/>
  <c r="E30" s="1"/>
  <c r="F30" s="1"/>
  <c r="G30" s="1"/>
  <c r="H30" s="1"/>
  <c r="I30" s="1"/>
  <c r="D29"/>
  <c r="E29" s="1"/>
  <c r="F29" s="1"/>
  <c r="G29" s="1"/>
  <c r="H29" s="1"/>
  <c r="I29" s="1"/>
</calcChain>
</file>

<file path=xl/sharedStrings.xml><?xml version="1.0" encoding="utf-8"?>
<sst xmlns="http://schemas.openxmlformats.org/spreadsheetml/2006/main" count="748" uniqueCount="472">
  <si>
    <t>Serviços topográficos</t>
  </si>
  <si>
    <t>Unidade</t>
  </si>
  <si>
    <t>Quantidade</t>
  </si>
  <si>
    <t>Custo Unitário</t>
  </si>
  <si>
    <t>Custo total</t>
  </si>
  <si>
    <t>ART da obra</t>
  </si>
  <si>
    <t>unid</t>
  </si>
  <si>
    <t>Total da etapa</t>
  </si>
  <si>
    <t>Barracao (2,2 x 6,20m)</t>
  </si>
  <si>
    <t>m2</t>
  </si>
  <si>
    <t>Falta Mob/Desmob</t>
  </si>
  <si>
    <t>Placas (1,00 x 1,50 m)</t>
  </si>
  <si>
    <t>41 unidades (não bate o quantitativo)</t>
  </si>
  <si>
    <t>Locação da obra</t>
  </si>
  <si>
    <t>De toda a área</t>
  </si>
  <si>
    <t>Limpeza e preparo de área</t>
  </si>
  <si>
    <t>74151/001</t>
  </si>
  <si>
    <t>Limpeza, escavação e carga de material de 1a categoria, utilizando trator de esteiras com lâminca e pá carregadeira</t>
  </si>
  <si>
    <t>m3</t>
  </si>
  <si>
    <t>Não tem limpeza no titulo original do serviço. Utilizou h=20cm e 25% de empolamento. Deveria ser 10cm sem empolamento</t>
  </si>
  <si>
    <t>Limpeza superficial de camada vegetal</t>
  </si>
  <si>
    <t>utilizou área do plantio de grama</t>
  </si>
  <si>
    <t>Transporte comercial com caminhão basculante</t>
  </si>
  <si>
    <t>m3 x km</t>
  </si>
  <si>
    <t>Só utilizou o volume da escavação e carga. Deveria utilizar dos dois serviços anteriores. Deveria empolar.</t>
  </si>
  <si>
    <t>Aterro compactado</t>
  </si>
  <si>
    <t>Material para aterro/reaterro, sem transporte</t>
  </si>
  <si>
    <t>Já está incluso no serviço de pavimentação com blocos.</t>
  </si>
  <si>
    <t>Transporte comercial com caminhão basculante 6m3</t>
  </si>
  <si>
    <t>Deveria utilizar o volume necessário para compactar o mesmo volume da carga e transporte</t>
  </si>
  <si>
    <t>Compactação mecanica a 100% do proctor normal - Pavimentação urbana</t>
  </si>
  <si>
    <t>Arquitetura e elementos de urbanismo</t>
  </si>
  <si>
    <t>Vegetação</t>
  </si>
  <si>
    <t>74236/001</t>
  </si>
  <si>
    <t>Plantio de grama batatais em placas</t>
  </si>
  <si>
    <t>Faltou manutenção/irrigação</t>
  </si>
  <si>
    <t>Pavimentação</t>
  </si>
  <si>
    <t>Cordão de Concreto</t>
  </si>
  <si>
    <t>m</t>
  </si>
  <si>
    <t>73764/004</t>
  </si>
  <si>
    <t>Pavimentação (calçada) em blocos de concreto sextavado, espessura de 6,0cm FCK 35 MPA, assentados sobre colchão de areia</t>
  </si>
  <si>
    <t>Piso com placa cimenticia de alta resistencia, podotátil direcional ou alerta, 40x40cm, E= 3mm</t>
  </si>
  <si>
    <t>Limpeza final da obra</t>
  </si>
  <si>
    <t>Limpeza com ácido muriático</t>
  </si>
  <si>
    <t>Encarregado</t>
  </si>
  <si>
    <t>mês</t>
  </si>
  <si>
    <t>Engenheiro</t>
  </si>
  <si>
    <t>CUSTO TOTAL</t>
  </si>
  <si>
    <t>BDI (23,44%)</t>
  </si>
  <si>
    <t>PREÇO TOTAL DA OBRA</t>
  </si>
  <si>
    <t>DMT Obra/Bota fora (km)</t>
  </si>
  <si>
    <t>DMT Jazida/Obra (km)</t>
  </si>
  <si>
    <t>PREFEITURA MUNICIPAL DE PILAR DO SUL</t>
  </si>
  <si>
    <t>SECRETARIA DE OBRAS, INFRAESTRUTURA E URBANISMO</t>
  </si>
  <si>
    <t>PROCESSO:</t>
  </si>
  <si>
    <t xml:space="preserve">ADEQUAÇÃO ACESSIBILIDADE E REFORMA DA BRINQUEDOTECA </t>
  </si>
  <si>
    <t>DATA-BASE: TABELAS DESONERADAS</t>
  </si>
  <si>
    <t>LOCAL:</t>
  </si>
  <si>
    <t xml:space="preserve">EMEF PROF. CÉLIA ANTUNES DE PROENÇA </t>
  </si>
  <si>
    <t xml:space="preserve">SINAPI </t>
  </si>
  <si>
    <t>Leis Sociais:</t>
  </si>
  <si>
    <t>85,06% (hora); 47,88% (mês)</t>
  </si>
  <si>
    <t>CPOS</t>
  </si>
  <si>
    <t>98,38%</t>
  </si>
  <si>
    <t>PLANILHA ORÇAMENTÁRIA</t>
  </si>
  <si>
    <t>MERCADO</t>
  </si>
  <si>
    <t>BDI</t>
  </si>
  <si>
    <t>Item</t>
  </si>
  <si>
    <t>Código</t>
  </si>
  <si>
    <t>Fonte</t>
  </si>
  <si>
    <t>Descrição dos Serviços (material + mão de obra)</t>
  </si>
  <si>
    <t>Quant.</t>
  </si>
  <si>
    <t>Memória de Cálculos</t>
  </si>
  <si>
    <t>ADMINISTRAÇÃO LOCAL</t>
  </si>
  <si>
    <t>1.1</t>
  </si>
  <si>
    <t>COMP.</t>
  </si>
  <si>
    <t>Administração Local</t>
  </si>
  <si>
    <t>vb</t>
  </si>
  <si>
    <t>SUB TOTAL</t>
  </si>
  <si>
    <t>BANHEIRO ACESSÍVEL</t>
  </si>
  <si>
    <t>2.1</t>
  </si>
  <si>
    <t>04.08.020</t>
  </si>
  <si>
    <t>Retirada de folha de esquadria em madeira</t>
  </si>
  <si>
    <t>un</t>
  </si>
  <si>
    <t>retirada da porta existente</t>
  </si>
  <si>
    <t>2.2</t>
  </si>
  <si>
    <t>04.08.060</t>
  </si>
  <si>
    <t>Retirada de batente com guarnição e peças lineares em madeira, chumbados</t>
  </si>
  <si>
    <t>perímetro da porta à ser retirada = 2,10 m + 2,10 m + 0,70 m = 4,90m</t>
  </si>
  <si>
    <t>2.3</t>
  </si>
  <si>
    <t>04.11.020</t>
  </si>
  <si>
    <t>Retirada de aparelho sanitário incluindo acessórios</t>
  </si>
  <si>
    <t>retirada de 01 lavatório + 01 bácia sanitária + 01 chuveiro</t>
  </si>
  <si>
    <t>2.4</t>
  </si>
  <si>
    <t>03.04.020</t>
  </si>
  <si>
    <t>Demolição manual de revestimento cerâmico, incluindo a base</t>
  </si>
  <si>
    <t>m²</t>
  </si>
  <si>
    <t xml:space="preserve">demolição do revestimento de parede =  10,80m² </t>
  </si>
  <si>
    <t>2.5</t>
  </si>
  <si>
    <t>03.02.040</t>
  </si>
  <si>
    <t>Demolição manual de alvenaria de elevação ou elemento vazado, incluindo revestimento</t>
  </si>
  <si>
    <t>m³</t>
  </si>
  <si>
    <t>demolição da alvenaria para instalação da nova porta = 0,10 m x 2,10 m x 0,15 m = 0,0315m³</t>
  </si>
  <si>
    <t>2.6</t>
  </si>
  <si>
    <t>03.01.020</t>
  </si>
  <si>
    <t>Demolição manual de concreto simples</t>
  </si>
  <si>
    <t>demolição do piso existente, para a execução da rampa de acesso ao banheiro PCD = 0,94 m x 0,40 m x 0,04 m = 0,015m³</t>
  </si>
  <si>
    <t>2.7</t>
  </si>
  <si>
    <t>17.05.020</t>
  </si>
  <si>
    <t>Piso com requadro em concreto simples sem controle de fck</t>
  </si>
  <si>
    <t>execução da rampa de acesso ao banheiro PCD = 0,94 m x 0,40 m x 0,04 m = 0,015m³</t>
  </si>
  <si>
    <t>2.8</t>
  </si>
  <si>
    <t>SINAPI</t>
  </si>
  <si>
    <t xml:space="preserve">Revestimento cerâmico para paredes internas com placas tipo esmaltada 
Extra de dimensões 33x45 cm aplicadas em ambientes de área maior que 5M² na altura inteira das paredes. Af_06/2014 
</t>
  </si>
  <si>
    <t>novo revestimento de parede = 7 m x 2 m (altura) = 14m²</t>
  </si>
  <si>
    <t>2.9</t>
  </si>
  <si>
    <t xml:space="preserve">Revestimento cerâmico para piso com placas tipo esmaltada extra de dim 
Ensões 35x35 cm aplicada em ambientes de área entre 5 m2 e 10 m2. Af_06/2014 </t>
  </si>
  <si>
    <t>novo revestimento de piso  (à ser instalado sobre o piso existente)  = 3,56m²</t>
  </si>
  <si>
    <t>2.10</t>
  </si>
  <si>
    <t>23.13.020</t>
  </si>
  <si>
    <t>Porta lisa de madeira, interna, resistente a umidade "PIM RU", para acabamento em pintura, padrão dimensional médio/pesado, com ferragens, completo - 80 x 210 cm</t>
  </si>
  <si>
    <t>01 unidade</t>
  </si>
  <si>
    <t>2.11</t>
  </si>
  <si>
    <t>44.01.100</t>
  </si>
  <si>
    <t>Lavatório de louça sem coluna</t>
  </si>
  <si>
    <t>2.12</t>
  </si>
  <si>
    <t>30.08.060</t>
  </si>
  <si>
    <t>Bacia sifonada de louça para pessoas com mobilidade reduzida - capacidade de 6 litros</t>
  </si>
  <si>
    <t>2.13</t>
  </si>
  <si>
    <t>30.01.061</t>
  </si>
  <si>
    <t>Barra de apoio lateral para lavatório, para pessoas com mobilidade reduzida, em tubo de aço inoxidável de 1.1/4", comprimento 25 a 30 cm</t>
  </si>
  <si>
    <t xml:space="preserve">02 unidades </t>
  </si>
  <si>
    <t>2.14</t>
  </si>
  <si>
    <t>30.01.030</t>
  </si>
  <si>
    <t xml:space="preserve">Barra de apoio reta, para pessoas com mobilidade reduzida, em tubo de aço inoxidável de 1 1/2´ x 800 mm </t>
  </si>
  <si>
    <t>2.15</t>
  </si>
  <si>
    <t>30.01.010</t>
  </si>
  <si>
    <t>Barra de apoio reta, para pessoas com mobilidade reduzida, em tubo de aço inoxidável de 1 1/2´</t>
  </si>
  <si>
    <t>barra de apoio da bácia sanitária de 70cm + 02 barras do chuveiro de 70cm + 01 barra do chuveiro de 60cm = 2,70m</t>
  </si>
  <si>
    <t>2.16</t>
  </si>
  <si>
    <t>44.03.050</t>
  </si>
  <si>
    <t>Dispenser papel higiênico em ABS para rolão 300 / 600 m, com visor - banheiros masc/fem</t>
  </si>
  <si>
    <t>2.17</t>
  </si>
  <si>
    <t>44.03.130</t>
  </si>
  <si>
    <t>Saboneteira tipo dispenser, para refil de 800 ml - banheiros masc/fem</t>
  </si>
  <si>
    <t>2.18</t>
  </si>
  <si>
    <t>30.01.120</t>
  </si>
  <si>
    <t xml:space="preserve">Barra de apoio reta, para pessoas com mobilidade reduzida, em tubo de aço inoxidável de 1 1/4´ x 400 mm - puxador da porta </t>
  </si>
  <si>
    <t xml:space="preserve">barra interna da porta do banheiro </t>
  </si>
  <si>
    <t>2.19</t>
  </si>
  <si>
    <t>30.04.060</t>
  </si>
  <si>
    <t>Revestimento em chapa de aço inoxidável para proteção de portas, altura de 40 cm - 0,80m de largura</t>
  </si>
  <si>
    <t>revestimento de impacto da porta</t>
  </si>
  <si>
    <t>2.20</t>
  </si>
  <si>
    <t>41.31.070</t>
  </si>
  <si>
    <t>Luminária LED quadrada de sobrepor com difusor prismático translúcido, 4000 K, fluxo luminoso de 1363 a 1800 lm, potência de 15 a 19 W</t>
  </si>
  <si>
    <t>01 luminária</t>
  </si>
  <si>
    <t>2.21</t>
  </si>
  <si>
    <t>44.20.120</t>
  </si>
  <si>
    <t>Canopla para válvula de descarga</t>
  </si>
  <si>
    <t>2.22</t>
  </si>
  <si>
    <t>49.01.016</t>
  </si>
  <si>
    <t>Caixa sifonada de PVC rígido de 100 x 100 x 50 mm, com grelha</t>
  </si>
  <si>
    <t>troca do ralo existente</t>
  </si>
  <si>
    <t>2.23</t>
  </si>
  <si>
    <t>43.02.100</t>
  </si>
  <si>
    <t>Chuveiro com jato regulável em metal com acabamento cromado</t>
  </si>
  <si>
    <t>2.24</t>
  </si>
  <si>
    <t>30.08.030</t>
  </si>
  <si>
    <t>Assento articulado para banho, em alumínio com pintura epóxi de 700 x 450 mm</t>
  </si>
  <si>
    <t>2.25</t>
  </si>
  <si>
    <t>33.10.030</t>
  </si>
  <si>
    <t>Tinta acrílica antimofo em massa, inclusive preparo</t>
  </si>
  <si>
    <t>pintura à ser executada na parede acima do revestimento cerâmico+ teto = 3,56 m² + 7,81 m² = 11,37m²</t>
  </si>
  <si>
    <t>PÁTIO</t>
  </si>
  <si>
    <t>3.1</t>
  </si>
  <si>
    <t>retirada de duas portas existentes (refeitório + sala dos professores)</t>
  </si>
  <si>
    <t>3.2</t>
  </si>
  <si>
    <t>perímetro das portas = 2,10 m + 2,10 m + 0,70 m x 2 (portas) = 9,80m</t>
  </si>
  <si>
    <t>3.3</t>
  </si>
  <si>
    <t>03.01.250</t>
  </si>
  <si>
    <t>Demolição mecanizada de pavimento ou piso em concreto, inclusive fragmentação e acomodação do material</t>
  </si>
  <si>
    <t>demolição dá área onde serão instaladas as soleiras = 0,80 m x 0,15 m x 12 = 1,44m²</t>
  </si>
  <si>
    <t>3.4</t>
  </si>
  <si>
    <t>19.01.064</t>
  </si>
  <si>
    <t xml:space="preserve">Peitoril e/ou soleira em granito, espessura de 2 cm e largura de 21 cm até 30 cm, acabamento polido </t>
  </si>
  <si>
    <t>12 unidades - soleiras em todas as portas = 12 x 0,80 m = 9,60m</t>
  </si>
  <si>
    <t>3.5</t>
  </si>
  <si>
    <t>25.02.050</t>
  </si>
  <si>
    <t>Porta veneziana de abrir em alumínio, linha comercial</t>
  </si>
  <si>
    <t>três portas à serem substituídas (refeitório + sala dos professores + sala de jogos) = 0,80 m x 2,10 m x 3 = 5,04m²</t>
  </si>
  <si>
    <t>3.6</t>
  </si>
  <si>
    <t>30.03.032</t>
  </si>
  <si>
    <t>Purificador de pressão elétrico em chapa eletrozincado pré-pintada e tampo em aço inoxidável, capacidade de refrigeração de 2,75 l/h - Modelo acessível -  Referência comercial PDF100 fabricação IBBL ou equivalente</t>
  </si>
  <si>
    <t>Remunera inclusive materiais e acessórios necessários para sua instalação e ligação às redes de energia elétrica, água e esgoto.</t>
  </si>
  <si>
    <t>3.7</t>
  </si>
  <si>
    <t>demolição do revestimento existente no bebedouro = 1,55 m x 5,65 m = 8,757m²</t>
  </si>
  <si>
    <t>3.8</t>
  </si>
  <si>
    <t>novo revestimento à ser executado = 8,757m²</t>
  </si>
  <si>
    <t>3.9</t>
  </si>
  <si>
    <t>24.08.020</t>
  </si>
  <si>
    <t>Corrimão duplo em tubo de aço inoxidável escovado, com diâmetro de 1 1/2´ e montantes com diâmetro de 2´</t>
  </si>
  <si>
    <t>corrimão à ser instalado na rampa de acesso ao palco = 13,60m</t>
  </si>
  <si>
    <t>3.10</t>
  </si>
  <si>
    <t>14.04.210</t>
  </si>
  <si>
    <t>Alvenaria de bloco cerâmico de vedação, uso revestido, de 14 cm</t>
  </si>
  <si>
    <t>alvenaria à executar na rampa de acesso ao palco = 2,26m²</t>
  </si>
  <si>
    <t>3.11</t>
  </si>
  <si>
    <t>demolição do piso existente, onde serão executados os rebaixamentos das guias = 3,60m² x 2 (rampas) = 7,20m²</t>
  </si>
  <si>
    <t>3.12</t>
  </si>
  <si>
    <t>54.01.010</t>
  </si>
  <si>
    <t>Regularização e compactação mecanizada de superfície, sem controle do proctor normal</t>
  </si>
  <si>
    <t>regularização das áreas onde serão executados o rebaixamento da guia + rampa de acesso ao palco = 7,20m² (rebaixamento das guias) + 9,30m² (rampa de acesso ao palco) = 16,50m²</t>
  </si>
  <si>
    <t>3.13</t>
  </si>
  <si>
    <t>11.18.040</t>
  </si>
  <si>
    <t>Lastro de pedra britada - 3cm</t>
  </si>
  <si>
    <t>lastro do rebaixamento da guia + rampa de acesso ao palco = 3,60 m² x 0,03 m = 0,108m³ x 2 (rampas) = 0,216m³ + (9,60 m² x 0,03 m) = 0,504m³</t>
  </si>
  <si>
    <t>3.14</t>
  </si>
  <si>
    <t>11.03.090</t>
  </si>
  <si>
    <t xml:space="preserve">Concreto preparado no local, fck = 20 Mpa - 6cm </t>
  </si>
  <si>
    <t>concreto para execução do rebaixamento da guia + rampa de acesso ao palco= 3,60 m² x 0,06 m = 0,216m³ x 2 (rampas) = 0,432m³ + (9,60 m² x 0,06 m) = 1,008m³</t>
  </si>
  <si>
    <t>3.15</t>
  </si>
  <si>
    <t>17.02.020</t>
  </si>
  <si>
    <t>Chapisco</t>
  </si>
  <si>
    <t xml:space="preserve">chapisco na alvenaria executada - rampa de acesso ao palco = 2,26m² </t>
  </si>
  <si>
    <t>3.16</t>
  </si>
  <si>
    <t>17.02.220</t>
  </si>
  <si>
    <t>Reboco</t>
  </si>
  <si>
    <t xml:space="preserve">reboco na área chapiscada = 2,26m² </t>
  </si>
  <si>
    <t>3.17</t>
  </si>
  <si>
    <t>11.16.020</t>
  </si>
  <si>
    <t>Lançamento, espalhamento e adensamento de concreto ou massa em lastro e/ou enchimento</t>
  </si>
  <si>
    <t>volume de concreto a ser utilizado no item 3.2.14 = 1,008m³</t>
  </si>
  <si>
    <t>3.18</t>
  </si>
  <si>
    <t>demolição do piso existente para adequação/entrada da escola = 5,05 m² x 0,10 m = 0,505m³</t>
  </si>
  <si>
    <t>3.19</t>
  </si>
  <si>
    <t>novo piso a ser executado = 0,505m³</t>
  </si>
  <si>
    <t>3.20</t>
  </si>
  <si>
    <t>demolição da alvenaria existente, onde será instalado o portão de acesso ao novo depósito = 1,60 m x 2,10 m = 3,36m² x 0,15 m = 0,504m³</t>
  </si>
  <si>
    <t>3.21</t>
  </si>
  <si>
    <t>24.02.060</t>
  </si>
  <si>
    <t>Porta/portão de abrir em chapa, sob medida</t>
  </si>
  <si>
    <t>instalação do portão de acesso ao novo depósito = 1,60 m x 2,10 m = 3,36m²</t>
  </si>
  <si>
    <t>BRINQUEDOTECA</t>
  </si>
  <si>
    <t>4.1</t>
  </si>
  <si>
    <t>04.09.020</t>
  </si>
  <si>
    <t>Retirada de esquadria metálica em geral</t>
  </si>
  <si>
    <t>06 janelas = 11,52m²</t>
  </si>
  <si>
    <t>4.2</t>
  </si>
  <si>
    <t>04.09.040</t>
  </si>
  <si>
    <t>Retirada de folha de esquadria metálica</t>
  </si>
  <si>
    <t xml:space="preserve">retirada de 03 portas existentes na brinquedoteca </t>
  </si>
  <si>
    <t>4.3</t>
  </si>
  <si>
    <t>demolição do piso existente = 59,64m²</t>
  </si>
  <si>
    <t>4.4</t>
  </si>
  <si>
    <t>04.01.020</t>
  </si>
  <si>
    <t>Retirada de divisória em placa de madeira ou fibrocimento tarugada</t>
  </si>
  <si>
    <t>retirada da divisória existente = 6 m x 3 m = 18m²</t>
  </si>
  <si>
    <t>4.5</t>
  </si>
  <si>
    <t xml:space="preserve">demolição da alvenaria existente na brinquedoteca, para a instalação das novas esquadrias = 0,258m³ + </t>
  </si>
  <si>
    <t>4.6</t>
  </si>
  <si>
    <t xml:space="preserve">alvenaria de vedação nos locais onde foram retiradas as esquadrias existentes = 3,60m² </t>
  </si>
  <si>
    <t>4.7</t>
  </si>
  <si>
    <t>chapisco onde serão executados os novos pontos de alvenaria = 3,60m² x 2 (lados) + faces internas da nova rampa = 7,20m² + 5,04m² = 12,24m²</t>
  </si>
  <si>
    <t>4.8</t>
  </si>
  <si>
    <t>reboco onde será executado o chapisco = 12,24m²</t>
  </si>
  <si>
    <t>4.9</t>
  </si>
  <si>
    <t>11.20.130</t>
  </si>
  <si>
    <t>Tratamento de fissuras estáveis (não ativas) em elementos de concreto</t>
  </si>
  <si>
    <t>tratamento das fissuras existentes na laje</t>
  </si>
  <si>
    <t>4.10</t>
  </si>
  <si>
    <t>demolição do piso existente paralelo a brinquedoteca = 29,54m²</t>
  </si>
  <si>
    <t>4.11</t>
  </si>
  <si>
    <t>regularização para executar o novo piso = 29,54m²</t>
  </si>
  <si>
    <t>4.12</t>
  </si>
  <si>
    <t>Cinta de amarração de alvenaria moldada in loco com utilização de blocos canaleta. Af_03/2016</t>
  </si>
  <si>
    <t>cinta a ser executada antes da fixação do gradil = 13,50m</t>
  </si>
  <si>
    <t>4.13</t>
  </si>
  <si>
    <t>03.03.040</t>
  </si>
  <si>
    <t>Demolição manual de revestimento em massa de parede ou teto</t>
  </si>
  <si>
    <t>demolição do reboco existente, na parede de fixação do gradil = 12,20 m x 0,60 m = 7,32m²</t>
  </si>
  <si>
    <t>4.14</t>
  </si>
  <si>
    <t>32.17.010</t>
  </si>
  <si>
    <t>Impermeabilização em argamassa impermeável com aditivo hidrófugo</t>
  </si>
  <si>
    <t>novo reboco à ser executado - espessura de 2cm = 7,32 m² x 0,02 m = 0,146m³</t>
  </si>
  <si>
    <t>4.15</t>
  </si>
  <si>
    <t>04.09.100</t>
  </si>
  <si>
    <t>Retirada de guarda-corpo ou gradil em geral</t>
  </si>
  <si>
    <t>retirada do gradil existente = 13,50m x 1 m = 13,50m²</t>
  </si>
  <si>
    <t>4.16</t>
  </si>
  <si>
    <t>33.01.350</t>
  </si>
  <si>
    <t>Preparo de base para superfície metálica com fundo antioxidante</t>
  </si>
  <si>
    <t>preparo do gradil que será reutilizado = 10 m x 1 m = 10m²</t>
  </si>
  <si>
    <t>4.17</t>
  </si>
  <si>
    <t>33.07.102</t>
  </si>
  <si>
    <t>Esmalte a base de água em estrutura metálica</t>
  </si>
  <si>
    <t>pintura do gradil que será reutilizado = 10 m x 1 m = 10m²</t>
  </si>
  <si>
    <t>4.18</t>
  </si>
  <si>
    <t>24.20.020</t>
  </si>
  <si>
    <t>Recolocação de esquadrias metálicas</t>
  </si>
  <si>
    <t>recolocação do gradil = 10 m x 1 m = 10m²</t>
  </si>
  <si>
    <t>4.19</t>
  </si>
  <si>
    <t>34.05.310</t>
  </si>
  <si>
    <t>Gradil de ferro perfilado, tipo parque</t>
  </si>
  <si>
    <t>novo gradil à ser instalado = 3,50 m x 1 m = 3,50m²</t>
  </si>
  <si>
    <t>4.20</t>
  </si>
  <si>
    <t xml:space="preserve">Lastro de pedra britada - 3cm </t>
  </si>
  <si>
    <t>lastro para a execução da nova rampa = 29,54 m² x 0,03 m = 0,886m³</t>
  </si>
  <si>
    <t>4.21</t>
  </si>
  <si>
    <t>concreto para a execução da nova rampa = 29,54 m² x 0,06 m = 1,772m³</t>
  </si>
  <si>
    <t>4.22</t>
  </si>
  <si>
    <t>volume de concreto a ser utilizado no item 3.3.9 = 1,772m³</t>
  </si>
  <si>
    <t>4.23</t>
  </si>
  <si>
    <t>novo revestimento a ser instalado na brinquedoteca = 59,64m²</t>
  </si>
  <si>
    <t>4.24</t>
  </si>
  <si>
    <t>33.10.050</t>
  </si>
  <si>
    <t>Tinta acrílica em massa, inclusive preparo</t>
  </si>
  <si>
    <t>nova pintura a ser executada interna + externa (inclusive parede do depósito + parede no final da rampa)= 148,69m²</t>
  </si>
  <si>
    <t>4.25</t>
  </si>
  <si>
    <t xml:space="preserve">06 luminárias </t>
  </si>
  <si>
    <t>4.26</t>
  </si>
  <si>
    <t>24.02.410</t>
  </si>
  <si>
    <t>Porta em ferro de correr, para receber vidro, sob medida</t>
  </si>
  <si>
    <t>área da porta = 2,60 m x 2,10 m = 5,46m²</t>
  </si>
  <si>
    <t>4.27</t>
  </si>
  <si>
    <t>26.02.060</t>
  </si>
  <si>
    <t>Vidro temperado incolor de 10 mm</t>
  </si>
  <si>
    <t>4.28</t>
  </si>
  <si>
    <t>25.01.380</t>
  </si>
  <si>
    <t>Caixilho em alumínio de correr com vidro - branco</t>
  </si>
  <si>
    <t xml:space="preserve">instalação das novas janelas - 5 unidades = 10,62m² </t>
  </si>
  <si>
    <t>4.29</t>
  </si>
  <si>
    <t>24.02.450</t>
  </si>
  <si>
    <t>Grade de proteção para caixilhos</t>
  </si>
  <si>
    <t>grade de proteção em 03 janelas - 1,95 m x 1,20 m x 3 = 7,02m²</t>
  </si>
  <si>
    <t>4.30</t>
  </si>
  <si>
    <t>corrimão à ser instalado na rampa = 18m</t>
  </si>
  <si>
    <t>4.31</t>
  </si>
  <si>
    <t>23.08.100</t>
  </si>
  <si>
    <t>Armário tipo prateleira com subdivisão em compensado, revestido totalmente em laminado fenólico melamínico</t>
  </si>
  <si>
    <t>04 unidades de armários, nas dimensões (105 cm x 66,5 cm) = 2,792m²</t>
  </si>
  <si>
    <t>4.32</t>
  </si>
  <si>
    <t>23.08.220</t>
  </si>
  <si>
    <t>Armário sob medida em compensado de madeira totalmente revestido em laminado melamínico texturizado, completo</t>
  </si>
  <si>
    <t>armário nas dimensões = 1,40 m x 2,10 m = 2,94m²</t>
  </si>
  <si>
    <t>4.33</t>
  </si>
  <si>
    <t>23.08.080</t>
  </si>
  <si>
    <t>Prateleira sob medida em compensado, revestida nas duas faces em laminado fenólico melamínico</t>
  </si>
  <si>
    <t>locais e dimensões das prateleiras a serem definidas, projeção horizontal total = 1,52m²</t>
  </si>
  <si>
    <t>4.34</t>
  </si>
  <si>
    <t>33.03.350</t>
  </si>
  <si>
    <t>Pintura especial em esmalte para lousa cor preta</t>
  </si>
  <si>
    <t>pintura à ser executada nas dimensões: 2,70 m x 2,10 m = 5,67m²</t>
  </si>
  <si>
    <t>SINALIZAÇÃO</t>
  </si>
  <si>
    <t>5.1</t>
  </si>
  <si>
    <t xml:space="preserve">03.01.250 </t>
  </si>
  <si>
    <t>Demolição mecanizada de pavimento ou piso em concreto, inclusive fragmentação e acomodação do material  (para piso podotátil)</t>
  </si>
  <si>
    <t>demolição de toda área demarcada para a fixação do piso podotátil</t>
  </si>
  <si>
    <t>5.2</t>
  </si>
  <si>
    <t>01.23.070</t>
  </si>
  <si>
    <t>Demarcação de área com disco de corte diamantado  (para piso podotátil)</t>
  </si>
  <si>
    <t>perímetro de toda extensão do podotátil a ser executado</t>
  </si>
  <si>
    <t>5.3</t>
  </si>
  <si>
    <t>30.04.030</t>
  </si>
  <si>
    <t>Piso em ladrilho hidráulico podotátil várias cores (25x25x2,5cm), assentado com argamassa mista (fixado embutido no cimentado)</t>
  </si>
  <si>
    <t xml:space="preserve">139 peças de alerta + 64 peças direcional </t>
  </si>
  <si>
    <t>5.4</t>
  </si>
  <si>
    <t>Mapa tátil em braile/relevo acrílico 40 X 60 cm - Sinalização de ambientes</t>
  </si>
  <si>
    <t>pç</t>
  </si>
  <si>
    <t>5.5</t>
  </si>
  <si>
    <t>Pedestal em aço para mapa tátil</t>
  </si>
  <si>
    <t>5.6</t>
  </si>
  <si>
    <t>30.06.010</t>
  </si>
  <si>
    <t>Placa para sinalização tátil (inicial ou final) em braile para corrimão</t>
  </si>
  <si>
    <t>01 unidade a cada extensão do corrimão - ida/volta</t>
  </si>
  <si>
    <t>5.7</t>
  </si>
  <si>
    <t>30.06.080</t>
  </si>
  <si>
    <t>Placa de identificação em alumínio para WC, com desenho universal de acessibilidade</t>
  </si>
  <si>
    <t>5.8</t>
  </si>
  <si>
    <t>30.06.132</t>
  </si>
  <si>
    <t>Placa de sinalização tátil em poliestireno com alto relevo em braile, para identificação de pavimentos e ambientes</t>
  </si>
  <si>
    <t>placas na entrada de todas as salas da escola</t>
  </si>
  <si>
    <t>5.9</t>
  </si>
  <si>
    <t>97.02.036</t>
  </si>
  <si>
    <t>Placa de identificação em PVC com texto em vinil</t>
  </si>
  <si>
    <t>placas de 0,20m x 0,10m = 0,02m² x 17 placas = 0,34m²</t>
  </si>
  <si>
    <t>SERVIÇOS COMPLEMENTARES</t>
  </si>
  <si>
    <t>6.1</t>
  </si>
  <si>
    <t>02.08.050</t>
  </si>
  <si>
    <t>Fornecimento e instalação de placa de obra</t>
  </si>
  <si>
    <t>placa padrão governo municipal – 1,20 m x 2,4 m = 2,88 m²</t>
  </si>
  <si>
    <t>6.2</t>
  </si>
  <si>
    <t xml:space="preserve">05.07.040 </t>
  </si>
  <si>
    <t>Remoção de entulho separado de obra com caçamba metálica</t>
  </si>
  <si>
    <t>demolições á serem executadas = 6,10m³</t>
  </si>
  <si>
    <t>6.3</t>
  </si>
  <si>
    <t xml:space="preserve">55.01.020 </t>
  </si>
  <si>
    <t>Limpeza da Obra</t>
  </si>
  <si>
    <t xml:space="preserve">limpeza de todos os locais com interferências </t>
  </si>
  <si>
    <r>
      <rPr>
        <b/>
        <sz val="11"/>
        <color rgb="FF000000"/>
        <rFont val="Arial Narrow"/>
        <family val="2"/>
        <charset val="1"/>
      </rPr>
      <t xml:space="preserve">OBJETO: </t>
    </r>
    <r>
      <rPr>
        <sz val="11"/>
        <color rgb="FF000000"/>
        <rFont val="Arial Narrow"/>
        <family val="2"/>
        <charset val="1"/>
      </rPr>
      <t>ADEQUAÇÃO ACESSIBILIDADE E REFORMA DA BRINQUEDOTECA</t>
    </r>
  </si>
  <si>
    <r>
      <rPr>
        <b/>
        <sz val="11"/>
        <color rgb="FF000000"/>
        <rFont val="Arial Narrow"/>
        <family val="2"/>
        <charset val="1"/>
      </rPr>
      <t>LOCAL:</t>
    </r>
    <r>
      <rPr>
        <sz val="11"/>
        <color rgb="FF000000"/>
        <rFont val="Arial Narrow"/>
        <family val="2"/>
        <charset val="1"/>
      </rPr>
      <t xml:space="preserve"> EMEF PROF. CÉLIA ANTUNES DE PROENÇA </t>
    </r>
  </si>
  <si>
    <t>Área (m²)</t>
  </si>
  <si>
    <t>CRONOGRAMA FÍSICO-FINANCEIRO</t>
  </si>
  <si>
    <t>PRAZO DA OBRA: 6 MESES</t>
  </si>
  <si>
    <t>ITEM</t>
  </si>
  <si>
    <t>DESCRIMINAÇÃO</t>
  </si>
  <si>
    <t>ETAPA</t>
  </si>
  <si>
    <t>1 MÊS</t>
  </si>
  <si>
    <t>2 MÊS</t>
  </si>
  <si>
    <t>3 MÊS</t>
  </si>
  <si>
    <t>4 MÊS</t>
  </si>
  <si>
    <t>5 MÊS</t>
  </si>
  <si>
    <t>6 MÊS</t>
  </si>
  <si>
    <t>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</si>
  <si>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</si>
  <si>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</si>
  <si>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</si>
  <si>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</si>
  <si>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</si>
  <si>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</si>
  <si>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t>OBS.: 1 - OS PRAZOS DAS ETAPAS SERÃO CONSIDERADOS A PARTIR DA DATA DA ASSINATURA DA ORDEM DE SERVIÇO INICIAL EMITIDA PELO PREFEITURA.</t>
  </si>
  <si>
    <r>
      <rPr>
        <b/>
        <sz val="12"/>
        <color rgb="FF000000"/>
        <rFont val="Calibri"/>
        <family val="2"/>
        <charset val="1"/>
      </rPr>
      <t xml:space="preserve">OBRA: </t>
    </r>
    <r>
      <rPr>
        <sz val="11"/>
        <color rgb="FF000000"/>
        <rFont val="Arial Narrow"/>
        <family val="2"/>
        <charset val="1"/>
      </rPr>
      <t>ADEQUAÇÃO A ACESSIBILIDADE NOS PRÉDIOS PÚBLICOS</t>
    </r>
  </si>
  <si>
    <t xml:space="preserve">FONTE DE CUSTO: </t>
  </si>
  <si>
    <t xml:space="preserve">ENCARGOS SOCIAIS SOBRE PREÇOS DA MÃO-DE-OBRA: </t>
  </si>
  <si>
    <t>PLANILHA DE COMPOSIÇÃO - ADMINISTRAÇÃO LOCAL</t>
  </si>
  <si>
    <t>COD.</t>
  </si>
  <si>
    <t>DESCRIÇÃO</t>
  </si>
  <si>
    <t>UND.</t>
  </si>
  <si>
    <t>QUANT.</t>
  </si>
  <si>
    <t>SALÁRIO/HORA</t>
  </si>
  <si>
    <t>1.0</t>
  </si>
  <si>
    <t>EQUIPE TÉCNICA</t>
  </si>
  <si>
    <t>90777 SINAPI</t>
  </si>
  <si>
    <t>ENGENHEIRO CIVIL DE OBRA JUNIOR COM ENCARGOS COMPLEMENTARES</t>
  </si>
  <si>
    <t>H</t>
  </si>
  <si>
    <t>1.2</t>
  </si>
  <si>
    <t xml:space="preserve">90776  SINAPI </t>
  </si>
  <si>
    <t>ENCARREGADO GERAL COM ENCARGOS COMPLEMENTARES</t>
  </si>
  <si>
    <t>TOTAL</t>
  </si>
  <si>
    <t>Permanência do engenheiro na obra  = 4 horas por mês x 6 mêses = 24 horas</t>
  </si>
  <si>
    <t>Permanência do encarregado na obra  = 20 horas por mês x 6 mêses = 120 horas</t>
  </si>
  <si>
    <r>
      <rPr>
        <b/>
        <sz val="12"/>
        <color theme="1"/>
        <rFont val="Calibri"/>
        <family val="2"/>
        <scheme val="minor"/>
      </rPr>
      <t xml:space="preserve">OBRA: </t>
    </r>
    <r>
      <rPr>
        <sz val="12"/>
        <color theme="1"/>
        <rFont val="Calibri"/>
        <family val="2"/>
        <scheme val="minor"/>
      </rPr>
      <t>PROJETO DE ACESSIBILIDADE</t>
    </r>
  </si>
  <si>
    <r>
      <t xml:space="preserve">LOCAL: </t>
    </r>
    <r>
      <rPr>
        <sz val="12"/>
        <rFont val="Calibri"/>
        <family val="2"/>
        <scheme val="minor"/>
      </rPr>
      <t>EMEI Prof. Célia Antunes de Proença</t>
    </r>
  </si>
  <si>
    <r>
      <t xml:space="preserve">DATA: </t>
    </r>
    <r>
      <rPr>
        <sz val="12"/>
        <color theme="1"/>
        <rFont val="Calibri"/>
        <family val="2"/>
        <scheme val="minor"/>
      </rPr>
      <t>20/07/2020</t>
    </r>
  </si>
  <si>
    <t xml:space="preserve"> </t>
  </si>
  <si>
    <t>PREÇO DE MERCADO</t>
  </si>
  <si>
    <t>Empresa 1</t>
  </si>
  <si>
    <t>Empresa 2</t>
  </si>
  <si>
    <t>Empresa 3</t>
  </si>
  <si>
    <t>MÉDIA</t>
  </si>
  <si>
    <t>Referência</t>
  </si>
  <si>
    <t>Descrição</t>
  </si>
  <si>
    <t>Valor Unitario</t>
  </si>
  <si>
    <t>Valor Total</t>
  </si>
  <si>
    <t>6.10</t>
  </si>
  <si>
    <t>Chapa metálica h=40 cm para portas de sanitários</t>
  </si>
  <si>
    <t>Americanas</t>
  </si>
  <si>
    <t>6.9</t>
  </si>
  <si>
    <t>Submarino</t>
  </si>
  <si>
    <t>Shoptime</t>
  </si>
  <si>
    <t>30.04.07</t>
  </si>
  <si>
    <t>5.10</t>
  </si>
  <si>
    <t>Rejuntamento de piso em ladrilho hidráulico (25x25x2,5cm) com argamassa industrializada para rejunte, juntas de 2 mm</t>
  </si>
  <si>
    <t xml:space="preserve">DEZEMBRO/2020 </t>
  </si>
  <si>
    <t>180</t>
  </si>
  <si>
    <t>FEVEREIRO/2021</t>
  </si>
  <si>
    <r>
      <t>SINAPI : DEZEMBRO</t>
    </r>
    <r>
      <rPr>
        <sz val="12"/>
        <color rgb="FF000000"/>
        <rFont val="Calibri"/>
        <family val="2"/>
        <charset val="1"/>
      </rPr>
      <t>/2020</t>
    </r>
  </si>
  <si>
    <t>COM DESONERAÇÃO</t>
  </si>
  <si>
    <t>LOCAL: EMEI Prof. Célia Antunes de Proença</t>
  </si>
  <si>
    <t>Pilar do Sul, 05 de fevereiro de 2021.</t>
  </si>
  <si>
    <t xml:space="preserve">  Pilar do Sul, 05 de fevereiro de 2021</t>
  </si>
  <si>
    <t>Custo Unitário C/ BDI 29,79%</t>
  </si>
</sst>
</file>

<file path=xl/styles.xml><?xml version="1.0" encoding="utf-8"?>
<styleSheet xmlns="http://schemas.openxmlformats.org/spreadsheetml/2006/main">
  <numFmts count="17">
    <numFmt numFmtId="164" formatCode="#,##0.00\ ;&quot; (&quot;#,##0.00\);&quot; -&quot;#\ ;@\ "/>
    <numFmt numFmtId="165" formatCode="_(* #,##0.00_);_(* \(#,##0.00\);_(* \-??_);_(@_)"/>
    <numFmt numFmtId="166" formatCode="_-* #,##0.00_-;\-* #,##0.00_-;_-* \-??_-;_-@_-"/>
    <numFmt numFmtId="167" formatCode="_([$€-2]* #,##0.00_);_([$€-2]* \(#,##0.00\);_([$€-2]* \-??_)"/>
    <numFmt numFmtId="168" formatCode="[$€]#,##0.00\ ;[$€]\(#,##0.00\);[$€]\-#\ ;@\ "/>
    <numFmt numFmtId="169" formatCode="_(&quot;R$ &quot;* #,##0.00_);_(&quot;R$ &quot;* \(#,##0.00\);_(&quot;R$ &quot;* \-??_);_(@_)"/>
    <numFmt numFmtId="170" formatCode="_(&quot;R$&quot;* #,##0.00_);_(&quot;R$&quot;* \(#,##0.00\);_(&quot;R$&quot;* \-??_);_(@_)"/>
    <numFmt numFmtId="171" formatCode="_-&quot;R$ &quot;* #,##0.00_-;&quot;-R$ &quot;* #,##0.00_-;_-&quot;R$ &quot;* \-??_-;_-@_-"/>
    <numFmt numFmtId="172" formatCode="\$#,##0.00\ ;&quot;($&quot;#,##0.00\)"/>
    <numFmt numFmtId="173" formatCode="\$#,##0\ ;&quot;($&quot;#,##0\)"/>
    <numFmt numFmtId="174" formatCode="[$R$-416]\ #,##0.00;[Red]\-[$R$-416]\ #,##0.00"/>
    <numFmt numFmtId="175" formatCode="&quot;R$ &quot;#,##0.00"/>
    <numFmt numFmtId="176" formatCode="#,##0.000"/>
    <numFmt numFmtId="177" formatCode="#,##0.0000"/>
    <numFmt numFmtId="178" formatCode="0.0"/>
    <numFmt numFmtId="179" formatCode="&quot;R$&quot;\ #,##0.00"/>
    <numFmt numFmtId="180" formatCode="0.0000"/>
  </numFmts>
  <fonts count="74">
    <font>
      <sz val="11"/>
      <color rgb="FF000000"/>
      <name val="Calibri"/>
      <family val="2"/>
      <charset val="1"/>
    </font>
    <font>
      <sz val="8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sz val="11"/>
      <color rgb="FF006100"/>
      <name val="Calibri"/>
      <family val="2"/>
      <charset val="1"/>
    </font>
    <font>
      <sz val="18"/>
      <color rgb="FF9999FF"/>
      <name val="Arial"/>
      <family val="2"/>
      <charset val="1"/>
    </font>
    <font>
      <sz val="8"/>
      <color rgb="FF9999FF"/>
      <name val="Arial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A7D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FA7D00"/>
      <name val="Calibri"/>
      <family val="2"/>
      <charset val="1"/>
    </font>
    <font>
      <sz val="10"/>
      <name val="Arial1"/>
      <charset val="1"/>
    </font>
    <font>
      <sz val="12"/>
      <name val="Times New Roman"/>
      <family val="1"/>
      <charset val="1"/>
    </font>
    <font>
      <sz val="11"/>
      <color rgb="FF333399"/>
      <name val="Calibri"/>
      <family val="2"/>
      <charset val="1"/>
    </font>
    <font>
      <sz val="11"/>
      <color rgb="FF3F3F76"/>
      <name val="Calibri"/>
      <family val="2"/>
      <charset val="1"/>
    </font>
    <font>
      <sz val="12"/>
      <name val="Arial"/>
      <family val="2"/>
      <charset val="1"/>
    </font>
    <font>
      <b/>
      <i/>
      <sz val="16"/>
      <color rgb="FF000000"/>
      <name val="Arial1"/>
      <charset val="1"/>
    </font>
    <font>
      <u/>
      <sz val="7.5"/>
      <color rgb="FF0000FF"/>
      <name val="Arial"/>
      <family val="2"/>
      <charset val="1"/>
    </font>
    <font>
      <sz val="11"/>
      <color rgb="FF800080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80800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9C6500"/>
      <name val="Calibri"/>
      <family val="2"/>
      <charset val="1"/>
    </font>
    <font>
      <sz val="10"/>
      <name val="Arial"/>
      <family val="2"/>
      <charset val="1"/>
    </font>
    <font>
      <sz val="10"/>
      <name val="Lucida Sans Unicode"/>
      <family val="2"/>
      <charset val="1"/>
    </font>
    <font>
      <sz val="11"/>
      <color rgb="FF000000"/>
      <name val="Arial1"/>
      <charset val="1"/>
    </font>
    <font>
      <sz val="11"/>
      <color rgb="FF000000"/>
      <name val="Arial"/>
      <family val="2"/>
      <charset val="1"/>
    </font>
    <font>
      <sz val="12"/>
      <color rgb="FF9999FF"/>
      <name val="Arial"/>
      <family val="2"/>
      <charset val="1"/>
    </font>
    <font>
      <sz val="10"/>
      <color rgb="FF000000"/>
      <name val="Times New Roman"/>
      <family val="1"/>
      <charset val="1"/>
    </font>
    <font>
      <b/>
      <i/>
      <u/>
      <sz val="11"/>
      <color rgb="FF000000"/>
      <name val="Arial1"/>
      <charset val="1"/>
    </font>
    <font>
      <b/>
      <sz val="11"/>
      <color rgb="FF333333"/>
      <name val="Calibri"/>
      <family val="2"/>
      <charset val="1"/>
    </font>
    <font>
      <b/>
      <sz val="11"/>
      <color rgb="FF3F3F3F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8"/>
      <color rgb="FF000000"/>
      <name val="Arial Narrow"/>
      <family val="2"/>
      <charset val="1"/>
    </font>
    <font>
      <b/>
      <sz val="14"/>
      <color rgb="FF000000"/>
      <name val="Arial Narrow"/>
      <family val="2"/>
      <charset val="1"/>
    </font>
    <font>
      <b/>
      <sz val="16"/>
      <color rgb="FF000000"/>
      <name val="Arial Narrow"/>
      <family val="2"/>
      <charset val="1"/>
    </font>
    <font>
      <b/>
      <sz val="11"/>
      <color rgb="FF000000"/>
      <name val="Arial Narrow"/>
      <family val="2"/>
      <charset val="1"/>
    </font>
    <font>
      <sz val="11"/>
      <color rgb="FF000000"/>
      <name val="Arial Narrow"/>
      <family val="2"/>
      <charset val="1"/>
    </font>
    <font>
      <b/>
      <i/>
      <sz val="14"/>
      <color rgb="FF000000"/>
      <name val="Arial Narrow"/>
      <family val="2"/>
      <charset val="1"/>
    </font>
    <font>
      <b/>
      <i/>
      <sz val="14"/>
      <color rgb="FF000000"/>
      <name val="Arial"/>
      <family val="2"/>
      <charset val="1"/>
    </font>
    <font>
      <b/>
      <i/>
      <sz val="12"/>
      <color rgb="FF000000"/>
      <name val="Arial Narrow"/>
      <family val="2"/>
      <charset val="1"/>
    </font>
    <font>
      <b/>
      <sz val="10"/>
      <color rgb="FF000000"/>
      <name val="Arial Narrow"/>
      <family val="2"/>
      <charset val="1"/>
    </font>
    <font>
      <sz val="10"/>
      <color rgb="FF000000"/>
      <name val="Arial Narrow"/>
      <family val="2"/>
      <charset val="1"/>
    </font>
    <font>
      <b/>
      <i/>
      <sz val="10"/>
      <color rgb="FF000000"/>
      <name val="Arial Narrow"/>
      <family val="2"/>
      <charset val="1"/>
    </font>
    <font>
      <i/>
      <sz val="10"/>
      <color rgb="FF000000"/>
      <name val="Arial"/>
      <family val="2"/>
      <charset val="1"/>
    </font>
    <font>
      <sz val="12"/>
      <color rgb="FF000000"/>
      <name val="Arial Narrow"/>
      <family val="2"/>
      <charset val="1"/>
    </font>
    <font>
      <b/>
      <i/>
      <sz val="18"/>
      <color rgb="FF000000"/>
      <name val="Arial Narrow"/>
      <family val="2"/>
      <charset val="1"/>
    </font>
    <font>
      <b/>
      <sz val="20"/>
      <color rgb="FF000000"/>
      <name val="Arial Narrow"/>
      <family val="2"/>
      <charset val="1"/>
    </font>
    <font>
      <sz val="11"/>
      <name val="Arial Narrow"/>
      <family val="2"/>
      <charset val="1"/>
    </font>
    <font>
      <b/>
      <sz val="11"/>
      <name val="Arial Narrow"/>
      <family val="2"/>
      <charset val="1"/>
    </font>
    <font>
      <sz val="12"/>
      <name val="Arial Narrow"/>
      <family val="2"/>
      <charset val="1"/>
    </font>
    <font>
      <b/>
      <sz val="11"/>
      <color rgb="FFFFFFFF"/>
      <name val="Arial Narrow"/>
      <family val="2"/>
      <charset val="1"/>
    </font>
    <font>
      <sz val="8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FFFFFF"/>
      <name val="Arial Narrow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Arial Narrow"/>
      <family val="2"/>
      <charset val="1"/>
    </font>
  </fonts>
  <fills count="55">
    <fill>
      <patternFill patternType="none"/>
    </fill>
    <fill>
      <patternFill patternType="gray125"/>
    </fill>
    <fill>
      <patternFill patternType="solid">
        <fgColor rgb="FF99CCFF"/>
        <bgColor rgb="FFB9CDE5"/>
      </patternFill>
    </fill>
    <fill>
      <patternFill patternType="solid">
        <fgColor rgb="FFCCCCFF"/>
        <bgColor rgb="FFC6D9F1"/>
      </patternFill>
    </fill>
    <fill>
      <patternFill patternType="solid">
        <fgColor rgb="FFFFFFFF"/>
        <bgColor rgb="FFF2F2F2"/>
      </patternFill>
    </fill>
    <fill>
      <patternFill patternType="solid">
        <fgColor rgb="FFDCE6F2"/>
        <bgColor rgb="FFDEE6EF"/>
      </patternFill>
    </fill>
    <fill>
      <patternFill patternType="solid">
        <fgColor rgb="FFFF8080"/>
        <bgColor rgb="FFFF8DA6"/>
      </patternFill>
    </fill>
    <fill>
      <patternFill patternType="solid">
        <fgColor rgb="FFFF99CC"/>
        <bgColor rgb="FFFF8DA6"/>
      </patternFill>
    </fill>
    <fill>
      <patternFill patternType="solid">
        <fgColor rgb="FFFFCC99"/>
        <bgColor rgb="FFFAC090"/>
      </patternFill>
    </fill>
    <fill>
      <patternFill patternType="solid">
        <fgColor rgb="FFF2DCDB"/>
        <bgColor rgb="FFE6E0EC"/>
      </patternFill>
    </fill>
    <fill>
      <patternFill patternType="solid">
        <fgColor rgb="FFFFFFCC"/>
        <bgColor rgb="FFEBF1DE"/>
      </patternFill>
    </fill>
    <fill>
      <patternFill patternType="solid">
        <fgColor rgb="FFCCFFCC"/>
        <bgColor rgb="FFD2F1C4"/>
      </patternFill>
    </fill>
    <fill>
      <patternFill patternType="solid">
        <fgColor rgb="FFC0C0C0"/>
        <bgColor rgb="FFBFBFBF"/>
      </patternFill>
    </fill>
    <fill>
      <patternFill patternType="solid">
        <fgColor rgb="FFEBF1DE"/>
        <bgColor rgb="FFF2F2F2"/>
      </patternFill>
    </fill>
    <fill>
      <patternFill patternType="solid">
        <fgColor rgb="FFCC99FF"/>
        <bgColor rgb="FFB3A2C7"/>
      </patternFill>
    </fill>
    <fill>
      <patternFill patternType="solid">
        <fgColor rgb="FFE6E0EC"/>
        <bgColor rgb="FFDEE6EF"/>
      </patternFill>
    </fill>
    <fill>
      <patternFill patternType="solid">
        <fgColor rgb="FFDBEEF4"/>
        <bgColor rgb="FFDCE6F2"/>
      </patternFill>
    </fill>
    <fill>
      <patternFill patternType="solid">
        <fgColor rgb="FFCCFFFF"/>
        <bgColor rgb="FFDBEEF4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C6D9F1"/>
      </patternFill>
    </fill>
    <fill>
      <patternFill patternType="solid">
        <fgColor rgb="FFE6B9B8"/>
        <bgColor rgb="FFFAC090"/>
      </patternFill>
    </fill>
    <fill>
      <patternFill patternType="solid">
        <fgColor rgb="FFFFFF99"/>
        <bgColor rgb="FFFFFFCC"/>
      </patternFill>
    </fill>
    <fill>
      <patternFill patternType="solid">
        <fgColor rgb="FF00FF00"/>
        <bgColor rgb="FF33CCCC"/>
      </patternFill>
    </fill>
    <fill>
      <patternFill patternType="solid">
        <fgColor rgb="FFD7E4BD"/>
        <bgColor rgb="FFD2F1C4"/>
      </patternFill>
    </fill>
    <fill>
      <patternFill patternType="solid">
        <fgColor rgb="FFCCC1DA"/>
        <bgColor rgb="FFC0C0C0"/>
      </patternFill>
    </fill>
    <fill>
      <patternFill patternType="solid">
        <fgColor rgb="FFB7DEE8"/>
        <bgColor rgb="FFC6D9F1"/>
      </patternFill>
    </fill>
    <fill>
      <patternFill patternType="solid">
        <fgColor rgb="FFFDD4B8"/>
        <bgColor rgb="FFFFCC99"/>
      </patternFill>
    </fill>
    <fill>
      <patternFill patternType="solid">
        <fgColor rgb="FFFFCC00"/>
        <bgColor rgb="FFFF9900"/>
      </patternFill>
    </fill>
    <fill>
      <patternFill patternType="solid">
        <fgColor rgb="FF0166D6"/>
        <bgColor rgb="FF133A19"/>
      </patternFill>
    </fill>
    <fill>
      <patternFill patternType="darkGray">
        <fgColor rgb="FFB1B2B5"/>
        <bgColor rgb="FFA6A6A6"/>
      </patternFill>
    </fill>
    <fill>
      <patternFill patternType="darkGray">
        <fgColor rgb="FF930014"/>
        <bgColor rgb="FF800080"/>
      </patternFill>
    </fill>
    <fill>
      <patternFill patternType="solid">
        <fgColor rgb="FFFF8DA6"/>
        <bgColor rgb="FFFF99CC"/>
      </patternFill>
    </fill>
    <fill>
      <patternFill patternType="solid">
        <fgColor rgb="FF9BCF3F"/>
        <bgColor rgb="FF92D050"/>
      </patternFill>
    </fill>
    <fill>
      <patternFill patternType="solid">
        <fgColor rgb="FFC3D69B"/>
        <bgColor rgb="FFD7E4BD"/>
      </patternFill>
    </fill>
    <fill>
      <patternFill patternType="solid">
        <fgColor rgb="FF800080"/>
        <bgColor rgb="FF930014"/>
      </patternFill>
    </fill>
    <fill>
      <patternFill patternType="solid">
        <fgColor rgb="FFB3A2C7"/>
        <bgColor rgb="FFA6A6A6"/>
      </patternFill>
    </fill>
    <fill>
      <patternFill patternType="solid">
        <fgColor rgb="FF33CCCC"/>
        <bgColor rgb="FF99CCFF"/>
      </patternFill>
    </fill>
    <fill>
      <patternFill patternType="solid">
        <fgColor rgb="FFFF9901"/>
        <bgColor rgb="FFFF9900"/>
      </patternFill>
    </fill>
    <fill>
      <patternFill patternType="solid">
        <fgColor rgb="FFFAC090"/>
        <bgColor rgb="FFFFCC99"/>
      </patternFill>
    </fill>
    <fill>
      <patternFill patternType="solid">
        <fgColor rgb="FFD2F1C4"/>
        <bgColor rgb="FFD7E4BD"/>
      </patternFill>
    </fill>
    <fill>
      <patternFill patternType="solid">
        <fgColor rgb="FFF2F2F2"/>
        <bgColor rgb="FFEBF1DE"/>
      </patternFill>
    </fill>
    <fill>
      <patternFill patternType="solid">
        <fgColor rgb="FF969696"/>
        <bgColor rgb="FFA6A6A6"/>
      </patternFill>
    </fill>
    <fill>
      <patternFill patternType="solid">
        <fgColor rgb="FFA6A6A6"/>
        <bgColor rgb="FFB1B2B5"/>
      </patternFill>
    </fill>
    <fill>
      <patternFill patternType="solid">
        <fgColor rgb="FFFEE9A9"/>
        <bgColor rgb="FFFDEADA"/>
      </patternFill>
    </fill>
    <fill>
      <patternFill patternType="solid">
        <fgColor rgb="FF000000"/>
        <bgColor rgb="FF133A19"/>
      </patternFill>
    </fill>
    <fill>
      <patternFill patternType="solid">
        <fgColor rgb="FFD9D9D9"/>
        <bgColor rgb="FFE6E0EC"/>
      </patternFill>
    </fill>
    <fill>
      <patternFill patternType="solid">
        <fgColor rgb="FF808080"/>
        <bgColor rgb="FF969696"/>
      </patternFill>
    </fill>
    <fill>
      <patternFill patternType="solid">
        <fgColor rgb="FFBFBFBF"/>
        <bgColor rgb="FFC0C0C0"/>
      </patternFill>
    </fill>
    <fill>
      <patternFill patternType="solid">
        <fgColor rgb="FF92D050"/>
        <bgColor rgb="FF9BCF3F"/>
      </patternFill>
    </fill>
    <fill>
      <patternFill patternType="mediumGray">
        <fgColor rgb="FF92D050"/>
        <bgColor rgb="FF9BCF3F"/>
      </patternFill>
    </fill>
    <fill>
      <patternFill patternType="solid">
        <fgColor rgb="FFC6D9F1"/>
        <bgColor rgb="FFB7DEE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915900"/>
      </left>
      <right style="thin">
        <color rgb="FF915900"/>
      </right>
      <top style="thin">
        <color rgb="FF915900"/>
      </top>
      <bottom style="thin">
        <color rgb="FF915900"/>
      </bottom>
      <diagonal/>
    </border>
    <border>
      <left style="double">
        <color rgb="FF133A19"/>
      </left>
      <right style="double">
        <color rgb="FF133A19"/>
      </right>
      <top style="double">
        <color rgb="FF133A19"/>
      </top>
      <bottom style="double">
        <color rgb="FF133A19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1"/>
      </bottom>
      <diagonal/>
    </border>
    <border>
      <left/>
      <right/>
      <top/>
      <bottom style="double">
        <color rgb="FFFA7D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B1B2B5"/>
      </left>
      <right style="thin">
        <color rgb="FFB1B2B5"/>
      </right>
      <top style="thin">
        <color rgb="FFB1B2B5"/>
      </top>
      <bottom style="thin">
        <color rgb="FFB1B2B5"/>
      </bottom>
      <diagonal/>
    </border>
    <border>
      <left style="thin">
        <color rgb="FF133A19"/>
      </left>
      <right style="thin">
        <color rgb="FF133A19"/>
      </right>
      <top style="thin">
        <color rgb="FF133A19"/>
      </top>
      <bottom style="thin">
        <color rgb="FF133A1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hair">
        <color rgb="FFFFFFFF"/>
      </left>
      <right style="hair">
        <color rgb="FFFFFFFF"/>
      </right>
      <top style="hair">
        <color rgb="FFFFFFFF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451">
    <xf numFmtId="0" fontId="0" fillId="0" borderId="0"/>
    <xf numFmtId="171" fontId="65" fillId="0" borderId="0"/>
    <xf numFmtId="9" fontId="65" fillId="0" borderId="0"/>
    <xf numFmtId="164" fontId="1" fillId="0" borderId="0"/>
    <xf numFmtId="164" fontId="1" fillId="0" borderId="0"/>
    <xf numFmtId="0" fontId="65" fillId="2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4" borderId="0"/>
    <xf numFmtId="0" fontId="65" fillId="3" borderId="0"/>
    <xf numFmtId="0" fontId="65" fillId="3" borderId="0"/>
    <xf numFmtId="0" fontId="65" fillId="3" borderId="0"/>
    <xf numFmtId="0" fontId="65" fillId="5" borderId="0"/>
    <xf numFmtId="0" fontId="2" fillId="3" borderId="0"/>
    <xf numFmtId="0" fontId="65" fillId="5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5" borderId="0"/>
    <xf numFmtId="0" fontId="2" fillId="3" borderId="0"/>
    <xf numFmtId="0" fontId="65" fillId="5" borderId="0"/>
    <xf numFmtId="0" fontId="65" fillId="3" borderId="0"/>
    <xf numFmtId="0" fontId="65" fillId="3" borderId="0"/>
    <xf numFmtId="0" fontId="65" fillId="3" borderId="0"/>
    <xf numFmtId="0" fontId="2" fillId="3" borderId="0"/>
    <xf numFmtId="0" fontId="65" fillId="5" borderId="0"/>
    <xf numFmtId="0" fontId="65" fillId="3" borderId="0"/>
    <xf numFmtId="0" fontId="65" fillId="3" borderId="0"/>
    <xf numFmtId="0" fontId="65" fillId="3" borderId="0"/>
    <xf numFmtId="0" fontId="65" fillId="5" borderId="0"/>
    <xf numFmtId="0" fontId="65" fillId="3" borderId="0"/>
    <xf numFmtId="0" fontId="65" fillId="3" borderId="0"/>
    <xf numFmtId="0" fontId="65" fillId="3" borderId="0"/>
    <xf numFmtId="0" fontId="65" fillId="3" borderId="0"/>
    <xf numFmtId="0" fontId="65" fillId="5" borderId="0"/>
    <xf numFmtId="0" fontId="65" fillId="3" borderId="0"/>
    <xf numFmtId="0" fontId="2" fillId="3" borderId="0"/>
    <xf numFmtId="0" fontId="65" fillId="3" borderId="0"/>
    <xf numFmtId="0" fontId="65" fillId="6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8" borderId="0"/>
    <xf numFmtId="0" fontId="65" fillId="7" borderId="0"/>
    <xf numFmtId="0" fontId="65" fillId="7" borderId="0"/>
    <xf numFmtId="0" fontId="65" fillId="7" borderId="0"/>
    <xf numFmtId="0" fontId="65" fillId="9" borderId="0"/>
    <xf numFmtId="0" fontId="2" fillId="7" borderId="0"/>
    <xf numFmtId="0" fontId="65" fillId="9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9" borderId="0"/>
    <xf numFmtId="0" fontId="2" fillId="7" borderId="0"/>
    <xf numFmtId="0" fontId="65" fillId="9" borderId="0"/>
    <xf numFmtId="0" fontId="65" fillId="7" borderId="0"/>
    <xf numFmtId="0" fontId="65" fillId="7" borderId="0"/>
    <xf numFmtId="0" fontId="65" fillId="7" borderId="0"/>
    <xf numFmtId="0" fontId="2" fillId="7" borderId="0"/>
    <xf numFmtId="0" fontId="65" fillId="9" borderId="0"/>
    <xf numFmtId="0" fontId="65" fillId="7" borderId="0"/>
    <xf numFmtId="0" fontId="65" fillId="7" borderId="0"/>
    <xf numFmtId="0" fontId="65" fillId="7" borderId="0"/>
    <xf numFmtId="0" fontId="65" fillId="9" borderId="0"/>
    <xf numFmtId="0" fontId="65" fillId="7" borderId="0"/>
    <xf numFmtId="0" fontId="65" fillId="7" borderId="0"/>
    <xf numFmtId="0" fontId="65" fillId="7" borderId="0"/>
    <xf numFmtId="0" fontId="65" fillId="7" borderId="0"/>
    <xf numFmtId="0" fontId="65" fillId="9" borderId="0"/>
    <xf numFmtId="0" fontId="65" fillId="7" borderId="0"/>
    <xf numFmtId="0" fontId="2" fillId="7" borderId="0"/>
    <xf numFmtId="0" fontId="65" fillId="7" borderId="0"/>
    <xf numFmtId="0" fontId="65" fillId="10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2" borderId="0"/>
    <xf numFmtId="0" fontId="65" fillId="11" borderId="0"/>
    <xf numFmtId="0" fontId="65" fillId="11" borderId="0"/>
    <xf numFmtId="0" fontId="65" fillId="11" borderId="0"/>
    <xf numFmtId="0" fontId="65" fillId="13" borderId="0"/>
    <xf numFmtId="0" fontId="2" fillId="11" borderId="0"/>
    <xf numFmtId="0" fontId="65" fillId="13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3" borderId="0"/>
    <xf numFmtId="0" fontId="2" fillId="11" borderId="0"/>
    <xf numFmtId="0" fontId="65" fillId="13" borderId="0"/>
    <xf numFmtId="0" fontId="65" fillId="11" borderId="0"/>
    <xf numFmtId="0" fontId="65" fillId="11" borderId="0"/>
    <xf numFmtId="0" fontId="65" fillId="11" borderId="0"/>
    <xf numFmtId="0" fontId="2" fillId="11" borderId="0"/>
    <xf numFmtId="0" fontId="65" fillId="13" borderId="0"/>
    <xf numFmtId="0" fontId="65" fillId="11" borderId="0"/>
    <xf numFmtId="0" fontId="65" fillId="11" borderId="0"/>
    <xf numFmtId="0" fontId="65" fillId="11" borderId="0"/>
    <xf numFmtId="0" fontId="65" fillId="13" borderId="0"/>
    <xf numFmtId="0" fontId="65" fillId="11" borderId="0"/>
    <xf numFmtId="0" fontId="65" fillId="11" borderId="0"/>
    <xf numFmtId="0" fontId="65" fillId="11" borderId="0"/>
    <xf numFmtId="0" fontId="65" fillId="11" borderId="0"/>
    <xf numFmtId="0" fontId="65" fillId="13" borderId="0"/>
    <xf numFmtId="0" fontId="65" fillId="11" borderId="0"/>
    <xf numFmtId="0" fontId="2" fillId="11" borderId="0"/>
    <xf numFmtId="0" fontId="65" fillId="11" borderId="0"/>
    <xf numFmtId="0" fontId="65" fillId="3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4" borderId="0"/>
    <xf numFmtId="0" fontId="65" fillId="14" borderId="0"/>
    <xf numFmtId="0" fontId="65" fillId="14" borderId="0"/>
    <xf numFmtId="0" fontId="65" fillId="14" borderId="0"/>
    <xf numFmtId="0" fontId="65" fillId="15" borderId="0"/>
    <xf numFmtId="0" fontId="2" fillId="14" borderId="0"/>
    <xf numFmtId="0" fontId="65" fillId="15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5" borderId="0"/>
    <xf numFmtId="0" fontId="2" fillId="14" borderId="0"/>
    <xf numFmtId="0" fontId="65" fillId="15" borderId="0"/>
    <xf numFmtId="0" fontId="65" fillId="14" borderId="0"/>
    <xf numFmtId="0" fontId="65" fillId="14" borderId="0"/>
    <xf numFmtId="0" fontId="65" fillId="14" borderId="0"/>
    <xf numFmtId="0" fontId="2" fillId="14" borderId="0"/>
    <xf numFmtId="0" fontId="65" fillId="15" borderId="0"/>
    <xf numFmtId="0" fontId="65" fillId="14" borderId="0"/>
    <xf numFmtId="0" fontId="65" fillId="14" borderId="0"/>
    <xf numFmtId="0" fontId="65" fillId="14" borderId="0"/>
    <xf numFmtId="0" fontId="65" fillId="15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5" borderId="0"/>
    <xf numFmtId="0" fontId="65" fillId="14" borderId="0"/>
    <xf numFmtId="0" fontId="2" fillId="14" borderId="0"/>
    <xf numFmtId="0" fontId="65" fillId="14" borderId="0"/>
    <xf numFmtId="0" fontId="65" fillId="11" borderId="0"/>
    <xf numFmtId="0" fontId="65" fillId="16" borderId="0"/>
    <xf numFmtId="0" fontId="65" fillId="17" borderId="0"/>
    <xf numFmtId="0" fontId="65" fillId="16" borderId="0"/>
    <xf numFmtId="0" fontId="65" fillId="17" borderId="0"/>
    <xf numFmtId="0" fontId="65" fillId="16" borderId="0"/>
    <xf numFmtId="0" fontId="65" fillId="17" borderId="0"/>
    <xf numFmtId="0" fontId="65" fillId="16" borderId="0"/>
    <xf numFmtId="0" fontId="65" fillId="17" borderId="0"/>
    <xf numFmtId="0" fontId="65" fillId="17" borderId="0"/>
    <xf numFmtId="0" fontId="65" fillId="17" borderId="0"/>
    <xf numFmtId="0" fontId="65" fillId="17" borderId="0"/>
    <xf numFmtId="0" fontId="65" fillId="17" borderId="0"/>
    <xf numFmtId="0" fontId="65" fillId="17" borderId="0"/>
    <xf numFmtId="0" fontId="65" fillId="17" borderId="0"/>
    <xf numFmtId="0" fontId="65" fillId="16" borderId="0"/>
    <xf numFmtId="0" fontId="65" fillId="17" borderId="0"/>
    <xf numFmtId="0" fontId="2" fillId="16" borderId="0"/>
    <xf numFmtId="0" fontId="65" fillId="17" borderId="0"/>
    <xf numFmtId="0" fontId="65" fillId="17" borderId="0"/>
    <xf numFmtId="0" fontId="65" fillId="16" borderId="0"/>
    <xf numFmtId="0" fontId="65" fillId="17" borderId="0"/>
    <xf numFmtId="0" fontId="2" fillId="16" borderId="0"/>
    <xf numFmtId="0" fontId="65" fillId="17" borderId="0"/>
    <xf numFmtId="0" fontId="65" fillId="17" borderId="0"/>
    <xf numFmtId="0" fontId="65" fillId="16" borderId="0"/>
    <xf numFmtId="0" fontId="2" fillId="16" borderId="0"/>
    <xf numFmtId="0" fontId="65" fillId="17" borderId="0"/>
    <xf numFmtId="0" fontId="65" fillId="17" borderId="0"/>
    <xf numFmtId="0" fontId="65" fillId="16" borderId="0"/>
    <xf numFmtId="0" fontId="65" fillId="17" borderId="0"/>
    <xf numFmtId="0" fontId="65" fillId="17" borderId="0"/>
    <xf numFmtId="0" fontId="65" fillId="17" borderId="0"/>
    <xf numFmtId="0" fontId="65" fillId="17" borderId="0"/>
    <xf numFmtId="0" fontId="65" fillId="16" borderId="0"/>
    <xf numFmtId="0" fontId="65" fillId="17" borderId="0"/>
    <xf numFmtId="0" fontId="2" fillId="16" borderId="0"/>
    <xf numFmtId="0" fontId="65" fillId="17" borderId="0"/>
    <xf numFmtId="0" fontId="65" fillId="10" borderId="0"/>
    <xf numFmtId="0" fontId="65" fillId="18" borderId="0"/>
    <xf numFmtId="0" fontId="65" fillId="8" borderId="0"/>
    <xf numFmtId="0" fontId="65" fillId="18" borderId="0"/>
    <xf numFmtId="0" fontId="65" fillId="8" borderId="0"/>
    <xf numFmtId="0" fontId="65" fillId="18" borderId="0"/>
    <xf numFmtId="0" fontId="65" fillId="8" borderId="0"/>
    <xf numFmtId="0" fontId="65" fillId="18" borderId="0"/>
    <xf numFmtId="0" fontId="65" fillId="8" borderId="0"/>
    <xf numFmtId="0" fontId="65" fillId="8" borderId="0"/>
    <xf numFmtId="0" fontId="65" fillId="8" borderId="0"/>
    <xf numFmtId="0" fontId="65" fillId="8" borderId="0"/>
    <xf numFmtId="0" fontId="65" fillId="8" borderId="0"/>
    <xf numFmtId="0" fontId="65" fillId="8" borderId="0"/>
    <xf numFmtId="0" fontId="65" fillId="8" borderId="0"/>
    <xf numFmtId="0" fontId="65" fillId="18" borderId="0"/>
    <xf numFmtId="0" fontId="65" fillId="8" borderId="0"/>
    <xf numFmtId="0" fontId="2" fillId="18" borderId="0"/>
    <xf numFmtId="0" fontId="65" fillId="8" borderId="0"/>
    <xf numFmtId="0" fontId="65" fillId="8" borderId="0"/>
    <xf numFmtId="0" fontId="65" fillId="18" borderId="0"/>
    <xf numFmtId="0" fontId="65" fillId="8" borderId="0"/>
    <xf numFmtId="0" fontId="2" fillId="18" borderId="0"/>
    <xf numFmtId="0" fontId="65" fillId="8" borderId="0"/>
    <xf numFmtId="0" fontId="65" fillId="8" borderId="0"/>
    <xf numFmtId="0" fontId="65" fillId="18" borderId="0"/>
    <xf numFmtId="0" fontId="2" fillId="18" borderId="0"/>
    <xf numFmtId="0" fontId="65" fillId="8" borderId="0"/>
    <xf numFmtId="0" fontId="65" fillId="8" borderId="0"/>
    <xf numFmtId="0" fontId="65" fillId="18" borderId="0"/>
    <xf numFmtId="0" fontId="65" fillId="8" borderId="0"/>
    <xf numFmtId="0" fontId="65" fillId="8" borderId="0"/>
    <xf numFmtId="0" fontId="65" fillId="8" borderId="0"/>
    <xf numFmtId="0" fontId="65" fillId="8" borderId="0"/>
    <xf numFmtId="0" fontId="65" fillId="18" borderId="0"/>
    <xf numFmtId="0" fontId="65" fillId="8" borderId="0"/>
    <xf numFmtId="0" fontId="2" fillId="18" borderId="0"/>
    <xf numFmtId="0" fontId="65" fillId="8" borderId="0"/>
    <xf numFmtId="0" fontId="65" fillId="11" borderId="0"/>
    <xf numFmtId="0" fontId="65" fillId="19" borderId="0"/>
    <xf numFmtId="0" fontId="65" fillId="2" borderId="0"/>
    <xf numFmtId="0" fontId="65" fillId="19" borderId="0"/>
    <xf numFmtId="0" fontId="65" fillId="2" borderId="0"/>
    <xf numFmtId="0" fontId="65" fillId="19" borderId="0"/>
    <xf numFmtId="0" fontId="65" fillId="2" borderId="0"/>
    <xf numFmtId="0" fontId="65" fillId="19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19" borderId="0"/>
    <xf numFmtId="0" fontId="65" fillId="2" borderId="0"/>
    <xf numFmtId="0" fontId="2" fillId="19" borderId="0"/>
    <xf numFmtId="0" fontId="65" fillId="2" borderId="0"/>
    <xf numFmtId="0" fontId="65" fillId="2" borderId="0"/>
    <xf numFmtId="0" fontId="65" fillId="19" borderId="0"/>
    <xf numFmtId="0" fontId="65" fillId="2" borderId="0"/>
    <xf numFmtId="0" fontId="2" fillId="19" borderId="0"/>
    <xf numFmtId="0" fontId="65" fillId="2" borderId="0"/>
    <xf numFmtId="0" fontId="65" fillId="2" borderId="0"/>
    <xf numFmtId="0" fontId="65" fillId="19" borderId="0"/>
    <xf numFmtId="0" fontId="2" fillId="19" borderId="0"/>
    <xf numFmtId="0" fontId="65" fillId="2" borderId="0"/>
    <xf numFmtId="0" fontId="65" fillId="2" borderId="0"/>
    <xf numFmtId="0" fontId="65" fillId="19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19" borderId="0"/>
    <xf numFmtId="0" fontId="65" fillId="2" borderId="0"/>
    <xf numFmtId="0" fontId="2" fillId="19" borderId="0"/>
    <xf numFmtId="0" fontId="65" fillId="2" borderId="0"/>
    <xf numFmtId="0" fontId="65" fillId="6" borderId="0"/>
    <xf numFmtId="0" fontId="65" fillId="20" borderId="0"/>
    <xf numFmtId="0" fontId="65" fillId="6" borderId="0"/>
    <xf numFmtId="0" fontId="65" fillId="20" borderId="0"/>
    <xf numFmtId="0" fontId="65" fillId="6" borderId="0"/>
    <xf numFmtId="0" fontId="65" fillId="20" borderId="0"/>
    <xf numFmtId="0" fontId="65" fillId="6" borderId="0"/>
    <xf numFmtId="0" fontId="65" fillId="20" borderId="0"/>
    <xf numFmtId="0" fontId="65" fillId="6" borderId="0"/>
    <xf numFmtId="0" fontId="65" fillId="6" borderId="0"/>
    <xf numFmtId="0" fontId="65" fillId="6" borderId="0"/>
    <xf numFmtId="0" fontId="65" fillId="6" borderId="0"/>
    <xf numFmtId="0" fontId="65" fillId="6" borderId="0"/>
    <xf numFmtId="0" fontId="65" fillId="6" borderId="0"/>
    <xf numFmtId="0" fontId="65" fillId="6" borderId="0"/>
    <xf numFmtId="0" fontId="65" fillId="20" borderId="0"/>
    <xf numFmtId="0" fontId="65" fillId="6" borderId="0"/>
    <xf numFmtId="0" fontId="2" fillId="20" borderId="0"/>
    <xf numFmtId="0" fontId="65" fillId="6" borderId="0"/>
    <xf numFmtId="0" fontId="65" fillId="6" borderId="0"/>
    <xf numFmtId="0" fontId="65" fillId="20" borderId="0"/>
    <xf numFmtId="0" fontId="65" fillId="6" borderId="0"/>
    <xf numFmtId="0" fontId="2" fillId="20" borderId="0"/>
    <xf numFmtId="0" fontId="65" fillId="6" borderId="0"/>
    <xf numFmtId="0" fontId="65" fillId="6" borderId="0"/>
    <xf numFmtId="0" fontId="65" fillId="20" borderId="0"/>
    <xf numFmtId="0" fontId="2" fillId="20" borderId="0"/>
    <xf numFmtId="0" fontId="65" fillId="6" borderId="0"/>
    <xf numFmtId="0" fontId="65" fillId="6" borderId="0"/>
    <xf numFmtId="0" fontId="65" fillId="20" borderId="0"/>
    <xf numFmtId="0" fontId="65" fillId="6" borderId="0"/>
    <xf numFmtId="0" fontId="65" fillId="6" borderId="0"/>
    <xf numFmtId="0" fontId="65" fillId="6" borderId="0"/>
    <xf numFmtId="0" fontId="65" fillId="6" borderId="0"/>
    <xf numFmtId="0" fontId="65" fillId="20" borderId="0"/>
    <xf numFmtId="0" fontId="65" fillId="6" borderId="0"/>
    <xf numFmtId="0" fontId="2" fillId="20" borderId="0"/>
    <xf numFmtId="0" fontId="65" fillId="6" borderId="0"/>
    <xf numFmtId="0" fontId="65" fillId="21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12" borderId="0"/>
    <xf numFmtId="0" fontId="65" fillId="22" borderId="0"/>
    <xf numFmtId="0" fontId="65" fillId="22" borderId="0"/>
    <xf numFmtId="0" fontId="65" fillId="22" borderId="0"/>
    <xf numFmtId="0" fontId="65" fillId="23" borderId="0"/>
    <xf numFmtId="0" fontId="2" fillId="22" borderId="0"/>
    <xf numFmtId="0" fontId="65" fillId="23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3" borderId="0"/>
    <xf numFmtId="0" fontId="2" fillId="22" borderId="0"/>
    <xf numFmtId="0" fontId="65" fillId="23" borderId="0"/>
    <xf numFmtId="0" fontId="65" fillId="22" borderId="0"/>
    <xf numFmtId="0" fontId="65" fillId="22" borderId="0"/>
    <xf numFmtId="0" fontId="65" fillId="22" borderId="0"/>
    <xf numFmtId="0" fontId="2" fillId="22" borderId="0"/>
    <xf numFmtId="0" fontId="65" fillId="23" borderId="0"/>
    <xf numFmtId="0" fontId="65" fillId="22" borderId="0"/>
    <xf numFmtId="0" fontId="65" fillId="22" borderId="0"/>
    <xf numFmtId="0" fontId="65" fillId="22" borderId="0"/>
    <xf numFmtId="0" fontId="65" fillId="23" borderId="0"/>
    <xf numFmtId="0" fontId="65" fillId="22" borderId="0"/>
    <xf numFmtId="0" fontId="65" fillId="22" borderId="0"/>
    <xf numFmtId="0" fontId="65" fillId="22" borderId="0"/>
    <xf numFmtId="0" fontId="65" fillId="22" borderId="0"/>
    <xf numFmtId="0" fontId="65" fillId="23" borderId="0"/>
    <xf numFmtId="0" fontId="65" fillId="22" borderId="0"/>
    <xf numFmtId="0" fontId="2" fillId="22" borderId="0"/>
    <xf numFmtId="0" fontId="65" fillId="22" borderId="0"/>
    <xf numFmtId="0" fontId="65" fillId="7" borderId="0"/>
    <xf numFmtId="0" fontId="65" fillId="24" borderId="0"/>
    <xf numFmtId="0" fontId="65" fillId="14" borderId="0"/>
    <xf numFmtId="0" fontId="65" fillId="24" borderId="0"/>
    <xf numFmtId="0" fontId="65" fillId="14" borderId="0"/>
    <xf numFmtId="0" fontId="65" fillId="24" borderId="0"/>
    <xf numFmtId="0" fontId="65" fillId="14" borderId="0"/>
    <xf numFmtId="0" fontId="65" fillId="2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4" borderId="0"/>
    <xf numFmtId="0" fontId="65" fillId="14" borderId="0"/>
    <xf numFmtId="0" fontId="65" fillId="24" borderId="0"/>
    <xf numFmtId="0" fontId="65" fillId="14" borderId="0"/>
    <xf numFmtId="0" fontId="2" fillId="24" borderId="0"/>
    <xf numFmtId="0" fontId="65" fillId="14" borderId="0"/>
    <xf numFmtId="0" fontId="65" fillId="14" borderId="0"/>
    <xf numFmtId="0" fontId="65" fillId="24" borderId="0"/>
    <xf numFmtId="0" fontId="65" fillId="14" borderId="0"/>
    <xf numFmtId="0" fontId="2" fillId="24" borderId="0"/>
    <xf numFmtId="0" fontId="65" fillId="14" borderId="0"/>
    <xf numFmtId="0" fontId="65" fillId="14" borderId="0"/>
    <xf numFmtId="0" fontId="65" fillId="24" borderId="0"/>
    <xf numFmtId="0" fontId="2" fillId="24" borderId="0"/>
    <xf numFmtId="0" fontId="65" fillId="14" borderId="0"/>
    <xf numFmtId="0" fontId="65" fillId="14" borderId="0"/>
    <xf numFmtId="0" fontId="65" fillId="24" borderId="0"/>
    <xf numFmtId="0" fontId="65" fillId="14" borderId="0"/>
    <xf numFmtId="0" fontId="65" fillId="14" borderId="0"/>
    <xf numFmtId="0" fontId="65" fillId="14" borderId="0"/>
    <xf numFmtId="0" fontId="65" fillId="14" borderId="0"/>
    <xf numFmtId="0" fontId="65" fillId="24" borderId="0"/>
    <xf numFmtId="0" fontId="65" fillId="14" borderId="0"/>
    <xf numFmtId="0" fontId="2" fillId="24" borderId="0"/>
    <xf numFmtId="0" fontId="65" fillId="14" borderId="0"/>
    <xf numFmtId="0" fontId="65" fillId="11" borderId="0"/>
    <xf numFmtId="0" fontId="65" fillId="25" borderId="0"/>
    <xf numFmtId="0" fontId="65" fillId="2" borderId="0"/>
    <xf numFmtId="0" fontId="65" fillId="25" borderId="0"/>
    <xf numFmtId="0" fontId="65" fillId="2" borderId="0"/>
    <xf numFmtId="0" fontId="65" fillId="25" borderId="0"/>
    <xf numFmtId="0" fontId="65" fillId="2" borderId="0"/>
    <xf numFmtId="0" fontId="65" fillId="25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25" borderId="0"/>
    <xf numFmtId="0" fontId="65" fillId="2" borderId="0"/>
    <xf numFmtId="0" fontId="2" fillId="25" borderId="0"/>
    <xf numFmtId="0" fontId="65" fillId="2" borderId="0"/>
    <xf numFmtId="0" fontId="65" fillId="2" borderId="0"/>
    <xf numFmtId="0" fontId="65" fillId="25" borderId="0"/>
    <xf numFmtId="0" fontId="65" fillId="2" borderId="0"/>
    <xf numFmtId="0" fontId="2" fillId="25" borderId="0"/>
    <xf numFmtId="0" fontId="65" fillId="2" borderId="0"/>
    <xf numFmtId="0" fontId="65" fillId="2" borderId="0"/>
    <xf numFmtId="0" fontId="65" fillId="25" borderId="0"/>
    <xf numFmtId="0" fontId="2" fillId="25" borderId="0"/>
    <xf numFmtId="0" fontId="65" fillId="2" borderId="0"/>
    <xf numFmtId="0" fontId="65" fillId="2" borderId="0"/>
    <xf numFmtId="0" fontId="65" fillId="25" borderId="0"/>
    <xf numFmtId="0" fontId="65" fillId="2" borderId="0"/>
    <xf numFmtId="0" fontId="65" fillId="2" borderId="0"/>
    <xf numFmtId="0" fontId="65" fillId="2" borderId="0"/>
    <xf numFmtId="0" fontId="65" fillId="2" borderId="0"/>
    <xf numFmtId="0" fontId="65" fillId="25" borderId="0"/>
    <xf numFmtId="0" fontId="65" fillId="2" borderId="0"/>
    <xf numFmtId="0" fontId="2" fillId="25" borderId="0"/>
    <xf numFmtId="0" fontId="65" fillId="2" borderId="0"/>
    <xf numFmtId="0" fontId="65" fillId="10" borderId="0"/>
    <xf numFmtId="0" fontId="65" fillId="26" borderId="0"/>
    <xf numFmtId="0" fontId="65" fillId="27" borderId="0"/>
    <xf numFmtId="0" fontId="65" fillId="26" borderId="0"/>
    <xf numFmtId="0" fontId="65" fillId="27" borderId="0"/>
    <xf numFmtId="0" fontId="65" fillId="26" borderId="0"/>
    <xf numFmtId="0" fontId="65" fillId="27" borderId="0"/>
    <xf numFmtId="0" fontId="65" fillId="26" borderId="0"/>
    <xf numFmtId="0" fontId="65" fillId="27" borderId="0"/>
    <xf numFmtId="0" fontId="65" fillId="27" borderId="0"/>
    <xf numFmtId="0" fontId="65" fillId="27" borderId="0"/>
    <xf numFmtId="0" fontId="65" fillId="27" borderId="0"/>
    <xf numFmtId="0" fontId="65" fillId="27" borderId="0"/>
    <xf numFmtId="0" fontId="65" fillId="8" borderId="0"/>
    <xf numFmtId="0" fontId="65" fillId="27" borderId="0"/>
    <xf numFmtId="0" fontId="65" fillId="26" borderId="0"/>
    <xf numFmtId="0" fontId="65" fillId="27" borderId="0"/>
    <xf numFmtId="0" fontId="2" fillId="26" borderId="0"/>
    <xf numFmtId="0" fontId="65" fillId="27" borderId="0"/>
    <xf numFmtId="0" fontId="65" fillId="27" borderId="0"/>
    <xf numFmtId="0" fontId="65" fillId="26" borderId="0"/>
    <xf numFmtId="0" fontId="65" fillId="27" borderId="0"/>
    <xf numFmtId="0" fontId="2" fillId="26" borderId="0"/>
    <xf numFmtId="0" fontId="65" fillId="27" borderId="0"/>
    <xf numFmtId="0" fontId="65" fillId="27" borderId="0"/>
    <xf numFmtId="0" fontId="65" fillId="26" borderId="0"/>
    <xf numFmtId="0" fontId="2" fillId="26" borderId="0"/>
    <xf numFmtId="0" fontId="65" fillId="27" borderId="0"/>
    <xf numFmtId="0" fontId="65" fillId="27" borderId="0"/>
    <xf numFmtId="0" fontId="65" fillId="26" borderId="0"/>
    <xf numFmtId="0" fontId="65" fillId="27" borderId="0"/>
    <xf numFmtId="0" fontId="65" fillId="27" borderId="0"/>
    <xf numFmtId="0" fontId="65" fillId="27" borderId="0"/>
    <xf numFmtId="0" fontId="65" fillId="27" borderId="0"/>
    <xf numFmtId="0" fontId="65" fillId="26" borderId="0"/>
    <xf numFmtId="0" fontId="65" fillId="27" borderId="0"/>
    <xf numFmtId="0" fontId="2" fillId="26" borderId="0"/>
    <xf numFmtId="0" fontId="65" fillId="27" borderId="0"/>
    <xf numFmtId="0" fontId="3" fillId="11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9" borderId="0"/>
    <xf numFmtId="0" fontId="3" fillId="28" borderId="0"/>
    <xf numFmtId="0" fontId="3" fillId="28" borderId="0"/>
    <xf numFmtId="0" fontId="3" fillId="3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31" borderId="0"/>
    <xf numFmtId="0" fontId="3" fillId="6" borderId="0"/>
    <xf numFmtId="0" fontId="3" fillId="6" borderId="0"/>
    <xf numFmtId="0" fontId="3" fillId="3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7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11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2" borderId="0"/>
    <xf numFmtId="0" fontId="3" fillId="36" borderId="0"/>
    <xf numFmtId="0" fontId="3" fillId="36" borderId="0"/>
    <xf numFmtId="0" fontId="3" fillId="6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5" fillId="39" borderId="0"/>
    <xf numFmtId="0" fontId="4" fillId="11" borderId="0"/>
    <xf numFmtId="0" fontId="4" fillId="11" borderId="0"/>
    <xf numFmtId="0" fontId="6" fillId="0" borderId="0"/>
    <xf numFmtId="0" fontId="7" fillId="0" borderId="0"/>
    <xf numFmtId="165" fontId="65" fillId="0" borderId="0"/>
    <xf numFmtId="166" fontId="65" fillId="0" borderId="0"/>
    <xf numFmtId="0" fontId="8" fillId="4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10" fillId="40" borderId="2"/>
    <xf numFmtId="0" fontId="9" fillId="12" borderId="1"/>
    <xf numFmtId="0" fontId="9" fillId="12" borderId="1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2" borderId="3"/>
    <xf numFmtId="0" fontId="11" fillId="41" borderId="3"/>
    <xf numFmtId="0" fontId="11" fillId="41" borderId="3"/>
    <xf numFmtId="0" fontId="12" fillId="0" borderId="4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4" fillId="0" borderId="6"/>
    <xf numFmtId="0" fontId="13" fillId="0" borderId="5"/>
    <xf numFmtId="0" fontId="13" fillId="0" borderId="5"/>
    <xf numFmtId="0" fontId="65" fillId="0" borderId="0"/>
    <xf numFmtId="0" fontId="15" fillId="0" borderId="0"/>
    <xf numFmtId="4" fontId="16" fillId="0" borderId="0"/>
    <xf numFmtId="0" fontId="17" fillId="21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8" fillId="8" borderId="2"/>
    <xf numFmtId="0" fontId="17" fillId="8" borderId="1"/>
    <xf numFmtId="0" fontId="17" fillId="8" borderId="1"/>
    <xf numFmtId="167" fontId="1" fillId="0" borderId="0"/>
    <xf numFmtId="168" fontId="19" fillId="0" borderId="0"/>
    <xf numFmtId="2" fontId="65" fillId="0" borderId="0"/>
    <xf numFmtId="0" fontId="20" fillId="0" borderId="0">
      <alignment horizontal="center" textRotation="90"/>
    </xf>
    <xf numFmtId="0" fontId="21" fillId="0" borderId="0"/>
    <xf numFmtId="0" fontId="22" fillId="14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3" fillId="26" borderId="0"/>
    <xf numFmtId="0" fontId="22" fillId="7" borderId="0"/>
    <xf numFmtId="0" fontId="22" fillId="7" borderId="0"/>
    <xf numFmtId="169" fontId="65" fillId="0" borderId="0"/>
    <xf numFmtId="170" fontId="65" fillId="0" borderId="0"/>
    <xf numFmtId="171" fontId="65" fillId="0" borderId="0"/>
    <xf numFmtId="170" fontId="65" fillId="0" borderId="0"/>
    <xf numFmtId="169" fontId="65" fillId="0" borderId="0"/>
    <xf numFmtId="171" fontId="65" fillId="0" borderId="0"/>
    <xf numFmtId="170" fontId="65" fillId="0" borderId="0"/>
    <xf numFmtId="169" fontId="65" fillId="0" borderId="0"/>
    <xf numFmtId="171" fontId="65" fillId="0" borderId="0"/>
    <xf numFmtId="169" fontId="65" fillId="0" borderId="0"/>
    <xf numFmtId="169" fontId="65" fillId="0" borderId="0"/>
    <xf numFmtId="169" fontId="65" fillId="0" borderId="0"/>
    <xf numFmtId="169" fontId="65" fillId="0" borderId="0"/>
    <xf numFmtId="169" fontId="65" fillId="0" borderId="0"/>
    <xf numFmtId="169" fontId="65" fillId="0" borderId="0"/>
    <xf numFmtId="169" fontId="65" fillId="0" borderId="0"/>
    <xf numFmtId="169" fontId="65" fillId="0" borderId="0"/>
    <xf numFmtId="169" fontId="65" fillId="0" borderId="0"/>
    <xf numFmtId="169" fontId="65" fillId="0" borderId="0"/>
    <xf numFmtId="172" fontId="65" fillId="0" borderId="0"/>
    <xf numFmtId="172" fontId="65" fillId="0" borderId="0"/>
    <xf numFmtId="171" fontId="65" fillId="0" borderId="0"/>
    <xf numFmtId="171" fontId="65" fillId="0" borderId="0"/>
    <xf numFmtId="172" fontId="65" fillId="0" borderId="0"/>
    <xf numFmtId="169" fontId="65" fillId="0" borderId="0"/>
    <xf numFmtId="169" fontId="65" fillId="0" borderId="0"/>
    <xf numFmtId="171" fontId="65" fillId="0" borderId="0"/>
    <xf numFmtId="169" fontId="65" fillId="0" borderId="0"/>
    <xf numFmtId="171" fontId="65" fillId="0" borderId="0"/>
    <xf numFmtId="171" fontId="65" fillId="0" borderId="0"/>
    <xf numFmtId="171" fontId="65" fillId="0" borderId="0"/>
    <xf numFmtId="171" fontId="65" fillId="0" borderId="0"/>
    <xf numFmtId="171" fontId="65" fillId="0" borderId="0"/>
    <xf numFmtId="171" fontId="65" fillId="0" borderId="0"/>
    <xf numFmtId="171" fontId="65" fillId="0" borderId="0"/>
    <xf numFmtId="169" fontId="65" fillId="0" borderId="0"/>
    <xf numFmtId="171" fontId="65" fillId="0" borderId="0"/>
    <xf numFmtId="173" fontId="65" fillId="0" borderId="0"/>
    <xf numFmtId="0" fontId="24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6" fillId="43" borderId="0"/>
    <xf numFmtId="0" fontId="25" fillId="21" borderId="0"/>
    <xf numFmtId="0" fontId="25" fillId="21" borderId="0"/>
    <xf numFmtId="0" fontId="65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65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5" fillId="0" borderId="0"/>
    <xf numFmtId="0" fontId="27" fillId="0" borderId="0"/>
    <xf numFmtId="0" fontId="27" fillId="0" borderId="0"/>
    <xf numFmtId="0" fontId="65" fillId="0" borderId="0"/>
    <xf numFmtId="0" fontId="65" fillId="0" borderId="0"/>
    <xf numFmtId="0" fontId="65" fillId="0" borderId="0"/>
    <xf numFmtId="0" fontId="2" fillId="0" borderId="0">
      <alignment wrapText="1"/>
    </xf>
    <xf numFmtId="0" fontId="65" fillId="0" borderId="0"/>
    <xf numFmtId="0" fontId="28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" fillId="0" borderId="0"/>
    <xf numFmtId="0" fontId="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7" fillId="0" borderId="0"/>
    <xf numFmtId="0" fontId="65" fillId="0" borderId="0"/>
    <xf numFmtId="0" fontId="27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9" fillId="0" borderId="0"/>
    <xf numFmtId="0" fontId="65" fillId="0" borderId="0"/>
    <xf numFmtId="0" fontId="27" fillId="0" borderId="0"/>
    <xf numFmtId="0" fontId="65" fillId="0" borderId="0"/>
    <xf numFmtId="0" fontId="27" fillId="0" borderId="0"/>
    <xf numFmtId="0" fontId="65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30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27" fillId="0" borderId="0"/>
    <xf numFmtId="0" fontId="30" fillId="0" borderId="0"/>
    <xf numFmtId="0" fontId="1" fillId="0" borderId="0"/>
    <xf numFmtId="0" fontId="30" fillId="0" borderId="0"/>
    <xf numFmtId="0" fontId="65" fillId="0" borderId="0"/>
    <xf numFmtId="0" fontId="1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65" fillId="0" borderId="0"/>
    <xf numFmtId="4" fontId="31" fillId="0" borderId="0">
      <alignment vertical="center" wrapText="1"/>
      <protection locked="0"/>
    </xf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32" fillId="0" borderId="0"/>
    <xf numFmtId="0" fontId="65" fillId="0" borderId="0"/>
    <xf numFmtId="0" fontId="65" fillId="0" borderId="0"/>
    <xf numFmtId="0" fontId="29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65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65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5" fillId="0" borderId="0"/>
    <xf numFmtId="0" fontId="6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9" fillId="10" borderId="7"/>
    <xf numFmtId="0" fontId="65" fillId="10" borderId="8"/>
    <xf numFmtId="0" fontId="65" fillId="10" borderId="7"/>
    <xf numFmtId="0" fontId="65" fillId="10" borderId="8"/>
    <xf numFmtId="0" fontId="65" fillId="10" borderId="7"/>
    <xf numFmtId="0" fontId="65" fillId="10" borderId="8"/>
    <xf numFmtId="0" fontId="65" fillId="10" borderId="7"/>
    <xf numFmtId="0" fontId="65" fillId="10" borderId="8"/>
    <xf numFmtId="0" fontId="65" fillId="10" borderId="7"/>
    <xf numFmtId="0" fontId="65" fillId="10" borderId="8"/>
    <xf numFmtId="0" fontId="65" fillId="10" borderId="7"/>
    <xf numFmtId="0" fontId="65" fillId="10" borderId="8"/>
    <xf numFmtId="0" fontId="65" fillId="10" borderId="7"/>
    <xf numFmtId="0" fontId="65" fillId="10" borderId="8"/>
    <xf numFmtId="0" fontId="65" fillId="10" borderId="7"/>
    <xf numFmtId="0" fontId="65" fillId="10" borderId="8"/>
    <xf numFmtId="0" fontId="65" fillId="10" borderId="7"/>
    <xf numFmtId="0" fontId="65" fillId="10" borderId="8"/>
    <xf numFmtId="0" fontId="65" fillId="10" borderId="8"/>
    <xf numFmtId="0" fontId="27" fillId="10" borderId="7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8"/>
    <xf numFmtId="0" fontId="65" fillId="10" borderId="7"/>
    <xf numFmtId="0" fontId="65" fillId="10" borderId="8"/>
    <xf numFmtId="0" fontId="65" fillId="10" borderId="8"/>
    <xf numFmtId="0" fontId="65" fillId="10" borderId="7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7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27" fillId="10" borderId="7"/>
    <xf numFmtId="0" fontId="65" fillId="10" borderId="7"/>
    <xf numFmtId="0" fontId="65" fillId="10" borderId="8"/>
    <xf numFmtId="0" fontId="65" fillId="10" borderId="8"/>
    <xf numFmtId="0" fontId="65" fillId="10" borderId="7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27" fillId="10" borderId="7"/>
    <xf numFmtId="0" fontId="65" fillId="10" borderId="7"/>
    <xf numFmtId="0" fontId="65" fillId="10" borderId="8"/>
    <xf numFmtId="0" fontId="65" fillId="10" borderId="8"/>
    <xf numFmtId="0" fontId="65" fillId="10" borderId="7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65" fillId="10" borderId="8"/>
    <xf numFmtId="0" fontId="27" fillId="10" borderId="7"/>
    <xf numFmtId="0" fontId="65" fillId="10" borderId="7"/>
    <xf numFmtId="0" fontId="27" fillId="10" borderId="7"/>
    <xf numFmtId="0" fontId="65" fillId="10" borderId="7"/>
    <xf numFmtId="0" fontId="27" fillId="10" borderId="7"/>
    <xf numFmtId="0" fontId="65" fillId="10" borderId="7"/>
    <xf numFmtId="0" fontId="65" fillId="10" borderId="8"/>
    <xf numFmtId="0" fontId="65" fillId="10" borderId="7"/>
    <xf numFmtId="0" fontId="65" fillId="10" borderId="8"/>
    <xf numFmtId="0" fontId="65" fillId="10" borderId="7"/>
    <xf numFmtId="0" fontId="19" fillId="44" borderId="0"/>
    <xf numFmtId="0" fontId="19" fillId="44" borderId="0"/>
    <xf numFmtId="9" fontId="65" fillId="0" borderId="0"/>
    <xf numFmtId="0" fontId="19" fillId="0" borderId="0"/>
    <xf numFmtId="0" fontId="19" fillId="0" borderId="0"/>
    <xf numFmtId="9" fontId="65" fillId="0" borderId="0"/>
    <xf numFmtId="9" fontId="65" fillId="0" borderId="0"/>
    <xf numFmtId="9" fontId="65" fillId="0" borderId="0"/>
    <xf numFmtId="9" fontId="19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9" fontId="65" fillId="0" borderId="0"/>
    <xf numFmtId="0" fontId="33" fillId="0" borderId="0"/>
    <xf numFmtId="174" fontId="33" fillId="0" borderId="0"/>
    <xf numFmtId="0" fontId="34" fillId="4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5" fillId="40" borderId="9"/>
    <xf numFmtId="0" fontId="34" fillId="12" borderId="9"/>
    <xf numFmtId="0" fontId="34" fillId="12" borderId="9"/>
    <xf numFmtId="165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5" fontId="65" fillId="0" borderId="0"/>
    <xf numFmtId="166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5" fontId="65" fillId="0" borderId="0"/>
    <xf numFmtId="166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5" fontId="65" fillId="0" borderId="0"/>
    <xf numFmtId="166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5" fontId="65" fillId="0" borderId="0"/>
    <xf numFmtId="166" fontId="65" fillId="0" borderId="0"/>
    <xf numFmtId="166" fontId="65" fillId="0" borderId="0"/>
    <xf numFmtId="165" fontId="65" fillId="0" borderId="0"/>
    <xf numFmtId="166" fontId="65" fillId="0" borderId="0"/>
    <xf numFmtId="165" fontId="65" fillId="0" borderId="0"/>
    <xf numFmtId="166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</cellStyleXfs>
  <cellXfs count="300">
    <xf numFmtId="0" fontId="0" fillId="0" borderId="0" xfId="0"/>
    <xf numFmtId="0" fontId="36" fillId="0" borderId="0" xfId="1539" applyFont="1" applyAlignment="1">
      <alignment horizontal="center" vertical="center"/>
    </xf>
    <xf numFmtId="0" fontId="36" fillId="0" borderId="0" xfId="1539" applyFont="1" applyAlignment="1">
      <alignment horizontal="left" vertical="center" wrapText="1"/>
    </xf>
    <xf numFmtId="2" fontId="36" fillId="0" borderId="0" xfId="1539" applyNumberFormat="1" applyFont="1" applyAlignment="1">
      <alignment horizontal="center" vertical="center"/>
    </xf>
    <xf numFmtId="171" fontId="36" fillId="0" borderId="0" xfId="1" applyFont="1" applyBorder="1" applyAlignment="1" applyProtection="1">
      <alignment horizontal="center" vertical="center"/>
    </xf>
    <xf numFmtId="0" fontId="37" fillId="0" borderId="0" xfId="1539" applyFont="1" applyAlignment="1">
      <alignment horizontal="left" vertical="center" wrapText="1"/>
    </xf>
    <xf numFmtId="0" fontId="37" fillId="0" borderId="10" xfId="1539" applyFont="1" applyBorder="1" applyAlignment="1">
      <alignment horizontal="center" vertical="center"/>
    </xf>
    <xf numFmtId="0" fontId="37" fillId="0" borderId="11" xfId="1539" applyFont="1" applyBorder="1" applyAlignment="1">
      <alignment horizontal="center" vertical="center" wrapText="1"/>
    </xf>
    <xf numFmtId="0" fontId="37" fillId="0" borderId="11" xfId="1539" applyFont="1" applyBorder="1" applyAlignment="1">
      <alignment horizontal="center" vertical="center"/>
    </xf>
    <xf numFmtId="2" fontId="37" fillId="0" borderId="11" xfId="1539" applyNumberFormat="1" applyFont="1" applyBorder="1" applyAlignment="1">
      <alignment horizontal="center" vertical="center"/>
    </xf>
    <xf numFmtId="171" fontId="37" fillId="0" borderId="12" xfId="1" applyFont="1" applyBorder="1" applyAlignment="1" applyProtection="1">
      <alignment horizontal="center" vertical="center"/>
    </xf>
    <xf numFmtId="0" fontId="37" fillId="0" borderId="0" xfId="1539" applyFont="1" applyAlignment="1">
      <alignment horizontal="center" vertical="center"/>
    </xf>
    <xf numFmtId="0" fontId="36" fillId="0" borderId="13" xfId="1539" applyFont="1" applyBorder="1" applyAlignment="1">
      <alignment horizontal="center" vertical="center"/>
    </xf>
    <xf numFmtId="0" fontId="36" fillId="0" borderId="14" xfId="1539" applyFont="1" applyBorder="1" applyAlignment="1">
      <alignment horizontal="left" vertical="center" wrapText="1"/>
    </xf>
    <xf numFmtId="0" fontId="36" fillId="0" borderId="14" xfId="1539" applyFont="1" applyBorder="1" applyAlignment="1">
      <alignment horizontal="center" vertical="center"/>
    </xf>
    <xf numFmtId="2" fontId="36" fillId="0" borderId="14" xfId="1539" applyNumberFormat="1" applyFont="1" applyBorder="1" applyAlignment="1">
      <alignment horizontal="center" vertical="center"/>
    </xf>
    <xf numFmtId="171" fontId="36" fillId="0" borderId="15" xfId="1" applyFont="1" applyBorder="1" applyAlignment="1" applyProtection="1">
      <alignment horizontal="center" vertical="center"/>
    </xf>
    <xf numFmtId="171" fontId="37" fillId="0" borderId="17" xfId="1" applyFont="1" applyBorder="1" applyAlignment="1" applyProtection="1">
      <alignment horizontal="center" vertical="center"/>
    </xf>
    <xf numFmtId="0" fontId="37" fillId="0" borderId="18" xfId="1539" applyFont="1" applyBorder="1" applyAlignment="1">
      <alignment horizontal="center" vertical="center"/>
    </xf>
    <xf numFmtId="0" fontId="36" fillId="0" borderId="19" xfId="1539" applyFont="1" applyBorder="1" applyAlignment="1">
      <alignment horizontal="left" vertical="center" wrapText="1"/>
    </xf>
    <xf numFmtId="0" fontId="36" fillId="0" borderId="19" xfId="1539" applyFont="1" applyBorder="1" applyAlignment="1">
      <alignment horizontal="center" vertical="center"/>
    </xf>
    <xf numFmtId="2" fontId="36" fillId="0" borderId="19" xfId="1539" applyNumberFormat="1" applyFont="1" applyBorder="1" applyAlignment="1">
      <alignment horizontal="center" vertical="center"/>
    </xf>
    <xf numFmtId="171" fontId="36" fillId="0" borderId="20" xfId="1" applyFont="1" applyBorder="1" applyAlignment="1" applyProtection="1">
      <alignment horizontal="center" vertical="center"/>
    </xf>
    <xf numFmtId="0" fontId="37" fillId="0" borderId="13" xfId="1539" applyFont="1" applyBorder="1" applyAlignment="1">
      <alignment horizontal="center" vertical="center"/>
    </xf>
    <xf numFmtId="0" fontId="36" fillId="0" borderId="14" xfId="1539" applyFont="1" applyBorder="1" applyAlignment="1">
      <alignment horizontal="center" vertical="center" wrapText="1"/>
    </xf>
    <xf numFmtId="49" fontId="37" fillId="0" borderId="0" xfId="1539" applyNumberFormat="1" applyFont="1" applyAlignment="1">
      <alignment horizontal="left" vertical="center" wrapText="1"/>
    </xf>
    <xf numFmtId="0" fontId="37" fillId="0" borderId="14" xfId="1539" applyFont="1" applyBorder="1" applyAlignment="1">
      <alignment horizontal="left" vertical="center" wrapText="1"/>
    </xf>
    <xf numFmtId="0" fontId="37" fillId="0" borderId="14" xfId="1539" applyFont="1" applyBorder="1" applyAlignment="1">
      <alignment horizontal="center" vertical="center"/>
    </xf>
    <xf numFmtId="2" fontId="37" fillId="0" borderId="14" xfId="1539" applyNumberFormat="1" applyFont="1" applyBorder="1" applyAlignment="1">
      <alignment horizontal="center" vertical="center"/>
    </xf>
    <xf numFmtId="171" fontId="37" fillId="0" borderId="15" xfId="1" applyFont="1" applyBorder="1" applyAlignment="1" applyProtection="1">
      <alignment horizontal="center" vertical="center"/>
    </xf>
    <xf numFmtId="0" fontId="36" fillId="45" borderId="13" xfId="1539" applyFont="1" applyFill="1" applyBorder="1" applyAlignment="1">
      <alignment horizontal="center" vertical="center"/>
    </xf>
    <xf numFmtId="0" fontId="36" fillId="45" borderId="14" xfId="1539" applyFont="1" applyFill="1" applyBorder="1" applyAlignment="1">
      <alignment horizontal="left" vertical="center" wrapText="1"/>
    </xf>
    <xf numFmtId="0" fontId="36" fillId="45" borderId="14" xfId="1539" applyFont="1" applyFill="1" applyBorder="1" applyAlignment="1">
      <alignment horizontal="center" vertical="center"/>
    </xf>
    <xf numFmtId="2" fontId="36" fillId="45" borderId="14" xfId="1539" applyNumberFormat="1" applyFont="1" applyFill="1" applyBorder="1" applyAlignment="1">
      <alignment horizontal="center" vertical="center"/>
    </xf>
    <xf numFmtId="171" fontId="36" fillId="45" borderId="15" xfId="1" applyFont="1" applyFill="1" applyBorder="1" applyAlignment="1" applyProtection="1">
      <alignment horizontal="center" vertical="center"/>
    </xf>
    <xf numFmtId="171" fontId="37" fillId="0" borderId="0" xfId="1539" applyNumberFormat="1" applyFont="1" applyAlignment="1">
      <alignment horizontal="left" vertical="center" wrapText="1"/>
    </xf>
    <xf numFmtId="0" fontId="36" fillId="0" borderId="18" xfId="1539" applyFont="1" applyBorder="1" applyAlignment="1">
      <alignment horizontal="center" vertical="center"/>
    </xf>
    <xf numFmtId="0" fontId="37" fillId="0" borderId="19" xfId="1539" applyFont="1" applyBorder="1" applyAlignment="1">
      <alignment horizontal="left" vertical="center" wrapText="1"/>
    </xf>
    <xf numFmtId="49" fontId="37" fillId="0" borderId="0" xfId="1539" applyNumberFormat="1" applyFont="1" applyAlignment="1">
      <alignment horizontal="left" vertical="center"/>
    </xf>
    <xf numFmtId="171" fontId="37" fillId="0" borderId="22" xfId="1" applyFont="1" applyBorder="1" applyAlignment="1" applyProtection="1">
      <alignment horizontal="center" vertical="center"/>
    </xf>
    <xf numFmtId="171" fontId="37" fillId="0" borderId="24" xfId="1" applyFont="1" applyBorder="1" applyAlignment="1" applyProtection="1">
      <alignment horizontal="center" vertical="center"/>
    </xf>
    <xf numFmtId="171" fontId="37" fillId="0" borderId="26" xfId="1" applyFont="1" applyBorder="1" applyAlignment="1" applyProtection="1">
      <alignment horizontal="center" vertical="center"/>
    </xf>
    <xf numFmtId="0" fontId="36" fillId="0" borderId="18" xfId="1539" applyFont="1" applyBorder="1" applyAlignment="1">
      <alignment horizontal="left" vertical="center" wrapText="1"/>
    </xf>
    <xf numFmtId="0" fontId="36" fillId="0" borderId="20" xfId="1539" applyFont="1" applyBorder="1" applyAlignment="1">
      <alignment horizontal="center" vertical="center"/>
    </xf>
    <xf numFmtId="0" fontId="36" fillId="0" borderId="16" xfId="1539" applyFont="1" applyBorder="1" applyAlignment="1">
      <alignment horizontal="left" vertical="center" wrapText="1"/>
    </xf>
    <xf numFmtId="0" fontId="36" fillId="0" borderId="17" xfId="1539" applyFont="1" applyBorder="1" applyAlignment="1">
      <alignment horizontal="center" vertical="center"/>
    </xf>
    <xf numFmtId="0" fontId="0" fillId="0" borderId="0" xfId="1539" applyFont="1" applyAlignment="1">
      <alignment horizontal="center" vertical="center"/>
    </xf>
    <xf numFmtId="0" fontId="0" fillId="0" borderId="0" xfId="1539" applyFont="1" applyAlignment="1">
      <alignment horizontal="left" vertical="center" wrapText="1"/>
    </xf>
    <xf numFmtId="4" fontId="0" fillId="0" borderId="0" xfId="1539" applyNumberFormat="1" applyFont="1" applyAlignment="1">
      <alignment horizontal="center" vertical="center"/>
    </xf>
    <xf numFmtId="2" fontId="0" fillId="0" borderId="0" xfId="1539" applyNumberFormat="1" applyFont="1" applyAlignment="1">
      <alignment horizontal="center" vertical="center"/>
    </xf>
    <xf numFmtId="4" fontId="0" fillId="0" borderId="0" xfId="1" applyNumberFormat="1" applyFont="1" applyBorder="1" applyAlignment="1" applyProtection="1">
      <alignment horizontal="center" vertical="center"/>
    </xf>
    <xf numFmtId="49" fontId="36" fillId="0" borderId="0" xfId="1539" applyNumberFormat="1" applyFont="1" applyAlignment="1">
      <alignment horizontal="left" vertical="center"/>
    </xf>
    <xf numFmtId="0" fontId="38" fillId="4" borderId="0" xfId="929" applyFont="1" applyFill="1" applyAlignment="1">
      <alignment horizontal="center"/>
    </xf>
    <xf numFmtId="0" fontId="40" fillId="4" borderId="0" xfId="929" applyFont="1" applyFill="1" applyAlignment="1"/>
    <xf numFmtId="0" fontId="42" fillId="4" borderId="0" xfId="929" applyFont="1" applyFill="1" applyAlignment="1"/>
    <xf numFmtId="0" fontId="43" fillId="0" borderId="0" xfId="1539" applyFont="1" applyAlignment="1">
      <alignment horizontal="center" vertical="center"/>
    </xf>
    <xf numFmtId="0" fontId="44" fillId="4" borderId="0" xfId="1539" applyFont="1" applyFill="1" applyAlignment="1"/>
    <xf numFmtId="0" fontId="45" fillId="4" borderId="0" xfId="1539" applyFont="1" applyFill="1" applyAlignment="1">
      <alignment horizontal="center"/>
    </xf>
    <xf numFmtId="0" fontId="46" fillId="4" borderId="0" xfId="1539" applyFont="1" applyFill="1" applyAlignment="1">
      <alignment horizontal="center"/>
    </xf>
    <xf numFmtId="0" fontId="46" fillId="4" borderId="0" xfId="1539" applyFont="1" applyFill="1" applyAlignment="1">
      <alignment horizontal="center" wrapText="1"/>
    </xf>
    <xf numFmtId="4" fontId="46" fillId="4" borderId="0" xfId="1539" applyNumberFormat="1" applyFont="1" applyFill="1" applyAlignment="1">
      <alignment horizontal="center"/>
    </xf>
    <xf numFmtId="2" fontId="43" fillId="4" borderId="0" xfId="1539" applyNumberFormat="1" applyFont="1" applyFill="1" applyBorder="1" applyAlignment="1">
      <alignment horizontal="center" vertical="center"/>
    </xf>
    <xf numFmtId="4" fontId="43" fillId="4" borderId="0" xfId="1" applyNumberFormat="1" applyFont="1" applyFill="1" applyBorder="1" applyAlignment="1" applyProtection="1">
      <alignment horizontal="center" vertical="center"/>
    </xf>
    <xf numFmtId="4" fontId="0" fillId="4" borderId="0" xfId="1" applyNumberFormat="1" applyFont="1" applyFill="1" applyBorder="1" applyAlignment="1" applyProtection="1">
      <alignment horizontal="center" vertical="center"/>
    </xf>
    <xf numFmtId="0" fontId="47" fillId="4" borderId="0" xfId="1539" applyFont="1" applyFill="1" applyAlignment="1">
      <alignment horizontal="left" vertical="center" wrapText="1"/>
    </xf>
    <xf numFmtId="0" fontId="43" fillId="4" borderId="0" xfId="1539" applyFont="1" applyFill="1" applyAlignment="1">
      <alignment horizontal="left" vertical="center"/>
    </xf>
    <xf numFmtId="0" fontId="43" fillId="4" borderId="0" xfId="1539" applyFont="1" applyFill="1" applyAlignment="1">
      <alignment vertical="center"/>
    </xf>
    <xf numFmtId="0" fontId="48" fillId="4" borderId="0" xfId="1539" applyFont="1" applyFill="1" applyAlignment="1">
      <alignment horizontal="left" vertical="center" wrapText="1"/>
    </xf>
    <xf numFmtId="0" fontId="48" fillId="4" borderId="0" xfId="1539" applyFont="1" applyFill="1" applyAlignment="1">
      <alignment horizontal="left" vertical="center"/>
    </xf>
    <xf numFmtId="0" fontId="49" fillId="0" borderId="0" xfId="1539" applyFont="1" applyBorder="1" applyAlignment="1">
      <alignment vertical="center"/>
    </xf>
    <xf numFmtId="0" fontId="50" fillId="0" borderId="0" xfId="1539" applyFont="1" applyBorder="1" applyAlignment="1">
      <alignment horizontal="center" vertical="center"/>
    </xf>
    <xf numFmtId="0" fontId="47" fillId="4" borderId="0" xfId="1539" applyFont="1" applyFill="1" applyAlignment="1">
      <alignment horizontal="left" vertical="center"/>
    </xf>
    <xf numFmtId="0" fontId="51" fillId="4" borderId="0" xfId="1539" applyFont="1" applyFill="1" applyAlignment="1">
      <alignment horizontal="left" vertical="center" wrapText="1"/>
    </xf>
    <xf numFmtId="2" fontId="43" fillId="4" borderId="0" xfId="1539" applyNumberFormat="1" applyFont="1" applyFill="1" applyBorder="1" applyAlignment="1">
      <alignment vertical="center" wrapText="1"/>
    </xf>
    <xf numFmtId="2" fontId="42" fillId="45" borderId="14" xfId="1539" applyNumberFormat="1" applyFont="1" applyFill="1" applyBorder="1" applyAlignment="1">
      <alignment vertical="center" wrapText="1"/>
    </xf>
    <xf numFmtId="49" fontId="43" fillId="45" borderId="14" xfId="1" applyNumberFormat="1" applyFont="1" applyFill="1" applyBorder="1" applyAlignment="1" applyProtection="1">
      <alignment horizontal="center" vertical="center" wrapText="1"/>
    </xf>
    <xf numFmtId="49" fontId="0" fillId="4" borderId="0" xfId="1" applyNumberFormat="1" applyFont="1" applyFill="1" applyBorder="1" applyAlignment="1" applyProtection="1">
      <alignment horizontal="center" vertical="center"/>
    </xf>
    <xf numFmtId="0" fontId="47" fillId="4" borderId="0" xfId="1539" applyFont="1" applyFill="1" applyAlignment="1">
      <alignment horizontal="center" vertical="center"/>
    </xf>
    <xf numFmtId="0" fontId="43" fillId="4" borderId="0" xfId="1539" applyFont="1" applyFill="1" applyBorder="1" applyAlignment="1">
      <alignment horizontal="left" vertical="center"/>
    </xf>
    <xf numFmtId="0" fontId="43" fillId="4" borderId="0" xfId="1539" applyFont="1" applyFill="1" applyBorder="1" applyAlignment="1">
      <alignment horizontal="left" vertical="center" wrapText="1"/>
    </xf>
    <xf numFmtId="4" fontId="43" fillId="4" borderId="0" xfId="1539" applyNumberFormat="1" applyFont="1" applyFill="1" applyBorder="1" applyAlignment="1">
      <alignment horizontal="left" vertical="center"/>
    </xf>
    <xf numFmtId="2" fontId="43" fillId="4" borderId="0" xfId="1539" applyNumberFormat="1" applyFont="1" applyFill="1" applyBorder="1" applyAlignment="1">
      <alignment vertical="center"/>
    </xf>
    <xf numFmtId="2" fontId="43" fillId="45" borderId="14" xfId="1539" applyNumberFormat="1" applyFont="1" applyFill="1" applyBorder="1" applyAlignment="1">
      <alignment vertical="center"/>
    </xf>
    <xf numFmtId="4" fontId="42" fillId="4" borderId="0" xfId="1539" applyNumberFormat="1" applyFont="1" applyFill="1" applyAlignment="1">
      <alignment horizontal="left" vertical="center"/>
    </xf>
    <xf numFmtId="0" fontId="52" fillId="4" borderId="0" xfId="1539" applyFont="1" applyFill="1" applyAlignment="1">
      <alignment horizontal="center"/>
    </xf>
    <xf numFmtId="49" fontId="43" fillId="45" borderId="14" xfId="1" applyNumberFormat="1" applyFont="1" applyFill="1" applyBorder="1" applyAlignment="1" applyProtection="1">
      <alignment horizontal="center" vertical="center"/>
    </xf>
    <xf numFmtId="0" fontId="53" fillId="4" borderId="0" xfId="1539" applyFont="1" applyFill="1" applyAlignment="1">
      <alignment horizontal="center"/>
    </xf>
    <xf numFmtId="2" fontId="42" fillId="45" borderId="27" xfId="1539" applyNumberFormat="1" applyFont="1" applyFill="1" applyBorder="1" applyAlignment="1">
      <alignment vertical="center"/>
    </xf>
    <xf numFmtId="10" fontId="43" fillId="45" borderId="27" xfId="1" applyNumberFormat="1" applyFont="1" applyFill="1" applyBorder="1" applyAlignment="1" applyProtection="1">
      <alignment horizontal="center" vertical="center"/>
    </xf>
    <xf numFmtId="0" fontId="42" fillId="46" borderId="14" xfId="1539" applyFont="1" applyFill="1" applyBorder="1" applyAlignment="1">
      <alignment horizontal="center" vertical="center" wrapText="1"/>
    </xf>
    <xf numFmtId="4" fontId="42" fillId="46" borderId="14" xfId="1539" applyNumberFormat="1" applyFont="1" applyFill="1" applyBorder="1" applyAlignment="1">
      <alignment horizontal="center" vertical="center" wrapText="1"/>
    </xf>
    <xf numFmtId="4" fontId="37" fillId="4" borderId="0" xfId="1539" applyNumberFormat="1" applyFont="1" applyFill="1" applyBorder="1" applyAlignment="1">
      <alignment horizontal="center" vertical="center" wrapText="1"/>
    </xf>
    <xf numFmtId="0" fontId="37" fillId="4" borderId="0" xfId="1539" applyFont="1" applyFill="1" applyAlignment="1">
      <alignment horizontal="center" vertical="center" wrapText="1"/>
    </xf>
    <xf numFmtId="49" fontId="37" fillId="4" borderId="0" xfId="1539" applyNumberFormat="1" applyFont="1" applyFill="1" applyAlignment="1">
      <alignment horizontal="left" vertical="center" wrapText="1"/>
    </xf>
    <xf numFmtId="0" fontId="42" fillId="46" borderId="14" xfId="1539" applyFont="1" applyFill="1" applyBorder="1" applyAlignment="1">
      <alignment horizontal="center" vertical="center"/>
    </xf>
    <xf numFmtId="10" fontId="0" fillId="0" borderId="0" xfId="1539" applyNumberFormat="1" applyFont="1" applyBorder="1" applyAlignment="1">
      <alignment horizontal="center" vertical="center" wrapText="1"/>
    </xf>
    <xf numFmtId="4" fontId="38" fillId="0" borderId="0" xfId="1539" applyNumberFormat="1" applyFont="1" applyBorder="1" applyAlignment="1">
      <alignment horizontal="center" vertical="center" wrapText="1"/>
    </xf>
    <xf numFmtId="4" fontId="38" fillId="0" borderId="0" xfId="1539" applyNumberFormat="1" applyFont="1" applyAlignment="1">
      <alignment horizontal="center" vertical="center"/>
    </xf>
    <xf numFmtId="0" fontId="37" fillId="47" borderId="0" xfId="1539" applyFont="1" applyFill="1" applyAlignment="1">
      <alignment horizontal="center" vertical="center"/>
    </xf>
    <xf numFmtId="0" fontId="38" fillId="47" borderId="0" xfId="1539" applyFont="1" applyFill="1" applyAlignment="1">
      <alignment horizontal="center" vertical="center"/>
    </xf>
    <xf numFmtId="0" fontId="43" fillId="4" borderId="14" xfId="1539" applyFont="1" applyFill="1" applyBorder="1" applyAlignment="1">
      <alignment horizontal="center" vertical="center"/>
    </xf>
    <xf numFmtId="0" fontId="43" fillId="0" borderId="14" xfId="1539" applyFont="1" applyBorder="1" applyAlignment="1">
      <alignment horizontal="center" vertical="center"/>
    </xf>
    <xf numFmtId="0" fontId="43" fillId="4" borderId="14" xfId="1539" applyFont="1" applyFill="1" applyBorder="1" applyAlignment="1">
      <alignment horizontal="center" vertical="center" wrapText="1"/>
    </xf>
    <xf numFmtId="0" fontId="43" fillId="4" borderId="14" xfId="1539" applyFont="1" applyFill="1" applyBorder="1" applyAlignment="1">
      <alignment horizontal="left" vertical="center" wrapText="1"/>
    </xf>
    <xf numFmtId="174" fontId="43" fillId="4" borderId="14" xfId="1539" applyNumberFormat="1" applyFont="1" applyFill="1" applyBorder="1" applyAlignment="1">
      <alignment horizontal="center" vertical="center" wrapText="1"/>
    </xf>
    <xf numFmtId="4" fontId="43" fillId="4" borderId="14" xfId="1539" applyNumberFormat="1" applyFont="1" applyFill="1" applyBorder="1" applyAlignment="1">
      <alignment horizontal="center" vertical="center" wrapText="1"/>
    </xf>
    <xf numFmtId="4" fontId="43" fillId="0" borderId="27" xfId="1539" applyNumberFormat="1" applyFont="1" applyBorder="1" applyAlignment="1">
      <alignment horizontal="center" vertical="center" wrapText="1"/>
    </xf>
    <xf numFmtId="174" fontId="43" fillId="4" borderId="27" xfId="1539" applyNumberFormat="1" applyFont="1" applyFill="1" applyBorder="1" applyAlignment="1">
      <alignment horizontal="center" vertical="center" wrapText="1"/>
    </xf>
    <xf numFmtId="4" fontId="0" fillId="0" borderId="0" xfId="1539" applyNumberFormat="1" applyFont="1" applyBorder="1" applyAlignment="1">
      <alignment horizontal="center" vertical="center" wrapText="1"/>
    </xf>
    <xf numFmtId="4" fontId="42" fillId="45" borderId="10" xfId="1539" applyNumberFormat="1" applyFont="1" applyFill="1" applyBorder="1" applyAlignment="1">
      <alignment horizontal="center" vertical="center" wrapText="1"/>
    </xf>
    <xf numFmtId="175" fontId="42" fillId="45" borderId="12" xfId="1539" applyNumberFormat="1" applyFont="1" applyFill="1" applyBorder="1" applyAlignment="1">
      <alignment horizontal="center" vertical="center" wrapText="1"/>
    </xf>
    <xf numFmtId="0" fontId="38" fillId="0" borderId="0" xfId="1539" applyFont="1" applyAlignment="1">
      <alignment horizontal="center" vertical="center"/>
    </xf>
    <xf numFmtId="4" fontId="42" fillId="0" borderId="0" xfId="1539" applyNumberFormat="1" applyFont="1" applyBorder="1" applyAlignment="1">
      <alignment horizontal="center" vertical="center" wrapText="1"/>
    </xf>
    <xf numFmtId="175" fontId="42" fillId="0" borderId="0" xfId="1539" applyNumberFormat="1" applyFont="1" applyBorder="1" applyAlignment="1">
      <alignment horizontal="center" vertical="center" wrapText="1"/>
    </xf>
    <xf numFmtId="0" fontId="38" fillId="0" borderId="0" xfId="1539" applyFont="1" applyBorder="1" applyAlignment="1">
      <alignment horizontal="center" vertical="center"/>
    </xf>
    <xf numFmtId="49" fontId="37" fillId="0" borderId="0" xfId="1539" applyNumberFormat="1" applyFont="1" applyBorder="1" applyAlignment="1">
      <alignment horizontal="left" vertical="center"/>
    </xf>
    <xf numFmtId="0" fontId="37" fillId="0" borderId="0" xfId="1539" applyFont="1" applyBorder="1" applyAlignment="1">
      <alignment horizontal="center" vertical="center"/>
    </xf>
    <xf numFmtId="10" fontId="0" fillId="4" borderId="0" xfId="1539" applyNumberFormat="1" applyFont="1" applyFill="1" applyBorder="1" applyAlignment="1">
      <alignment horizontal="center" vertical="center" wrapText="1"/>
    </xf>
    <xf numFmtId="4" fontId="38" fillId="4" borderId="0" xfId="1539" applyNumberFormat="1" applyFont="1" applyFill="1" applyBorder="1" applyAlignment="1">
      <alignment horizontal="center" vertical="center" wrapText="1"/>
    </xf>
    <xf numFmtId="0" fontId="38" fillId="4" borderId="0" xfId="1539" applyFont="1" applyFill="1" applyAlignment="1">
      <alignment horizontal="center" vertical="center"/>
    </xf>
    <xf numFmtId="49" fontId="37" fillId="4" borderId="0" xfId="1539" applyNumberFormat="1" applyFont="1" applyFill="1" applyAlignment="1">
      <alignment horizontal="left" vertical="center"/>
    </xf>
    <xf numFmtId="0" fontId="37" fillId="4" borderId="0" xfId="1539" applyFont="1" applyFill="1" applyAlignment="1">
      <alignment horizontal="center" vertical="center"/>
    </xf>
    <xf numFmtId="0" fontId="43" fillId="0" borderId="14" xfId="1539" applyFont="1" applyBorder="1" applyAlignment="1">
      <alignment horizontal="center" vertical="center" wrapText="1"/>
    </xf>
    <xf numFmtId="4" fontId="43" fillId="0" borderId="14" xfId="1539" applyNumberFormat="1" applyFont="1" applyBorder="1" applyAlignment="1">
      <alignment horizontal="left" vertical="center" wrapText="1"/>
    </xf>
    <xf numFmtId="4" fontId="36" fillId="0" borderId="0" xfId="1" applyNumberFormat="1" applyFont="1" applyBorder="1" applyAlignment="1" applyProtection="1">
      <alignment horizontal="center" vertical="center"/>
    </xf>
    <xf numFmtId="4" fontId="43" fillId="0" borderId="14" xfId="1539" applyNumberFormat="1" applyFont="1" applyBorder="1" applyAlignment="1">
      <alignment horizontal="center" vertical="center" wrapText="1"/>
    </xf>
    <xf numFmtId="4" fontId="43" fillId="4" borderId="14" xfId="1539" applyNumberFormat="1" applyFont="1" applyFill="1" applyBorder="1" applyAlignment="1">
      <alignment horizontal="left" vertical="center" wrapText="1"/>
    </xf>
    <xf numFmtId="4" fontId="43" fillId="0" borderId="28" xfId="1539" applyNumberFormat="1" applyFont="1" applyBorder="1" applyAlignment="1">
      <alignment horizontal="left" vertical="center" wrapText="1"/>
    </xf>
    <xf numFmtId="4" fontId="43" fillId="0" borderId="28" xfId="1539" applyNumberFormat="1" applyFont="1" applyBorder="1" applyAlignment="1">
      <alignment horizontal="center" vertical="center" wrapText="1"/>
    </xf>
    <xf numFmtId="4" fontId="43" fillId="0" borderId="27" xfId="1539" applyNumberFormat="1" applyFont="1" applyBorder="1" applyAlignment="1">
      <alignment horizontal="left" vertical="center" wrapText="1"/>
    </xf>
    <xf numFmtId="0" fontId="0" fillId="0" borderId="14" xfId="1539" applyFont="1" applyBorder="1" applyAlignment="1">
      <alignment horizontal="center" vertical="center"/>
    </xf>
    <xf numFmtId="0" fontId="0" fillId="4" borderId="14" xfId="1539" applyFont="1" applyFill="1" applyBorder="1" applyAlignment="1">
      <alignment horizontal="center" vertical="center"/>
    </xf>
    <xf numFmtId="4" fontId="42" fillId="0" borderId="0" xfId="1539" applyNumberFormat="1" applyFont="1" applyBorder="1" applyAlignment="1">
      <alignment vertical="center" wrapText="1"/>
    </xf>
    <xf numFmtId="0" fontId="43" fillId="0" borderId="14" xfId="1539" applyFont="1" applyBorder="1" applyAlignment="1">
      <alignment horizontal="center" vertical="center" wrapText="1"/>
    </xf>
    <xf numFmtId="0" fontId="43" fillId="0" borderId="0" xfId="1539" applyFont="1" applyBorder="1" applyAlignment="1">
      <alignment horizontal="center" vertical="center"/>
    </xf>
    <xf numFmtId="0" fontId="54" fillId="0" borderId="0" xfId="1539" applyFont="1" applyBorder="1" applyAlignment="1">
      <alignment horizontal="center" vertical="center"/>
    </xf>
    <xf numFmtId="0" fontId="54" fillId="0" borderId="0" xfId="1539" applyFont="1" applyBorder="1" applyAlignment="1">
      <alignment horizontal="left" vertical="center" wrapText="1"/>
    </xf>
    <xf numFmtId="4" fontId="43" fillId="0" borderId="0" xfId="1539" applyNumberFormat="1" applyFont="1" applyBorder="1" applyAlignment="1">
      <alignment horizontal="center" vertical="center"/>
    </xf>
    <xf numFmtId="2" fontId="55" fillId="0" borderId="0" xfId="1539" applyNumberFormat="1" applyFont="1" applyBorder="1" applyAlignment="1">
      <alignment vertical="center"/>
    </xf>
    <xf numFmtId="2" fontId="55" fillId="42" borderId="14" xfId="1539" applyNumberFormat="1" applyFont="1" applyFill="1" applyBorder="1" applyAlignment="1">
      <alignment horizontal="center" vertical="center"/>
    </xf>
    <xf numFmtId="175" fontId="55" fillId="42" borderId="14" xfId="1" applyNumberFormat="1" applyFont="1" applyFill="1" applyBorder="1" applyAlignment="1" applyProtection="1">
      <alignment horizontal="center" vertical="center"/>
    </xf>
    <xf numFmtId="0" fontId="51" fillId="0" borderId="0" xfId="1539" applyFont="1" applyBorder="1" applyAlignment="1">
      <alignment horizontal="left" vertical="center"/>
    </xf>
    <xf numFmtId="4" fontId="0" fillId="0" borderId="0" xfId="1" applyNumberFormat="1" applyFont="1" applyBorder="1" applyAlignment="1" applyProtection="1">
      <alignment horizontal="right" vertical="center"/>
    </xf>
    <xf numFmtId="0" fontId="0" fillId="0" borderId="0" xfId="1539" applyFont="1" applyAlignment="1">
      <alignment horizontal="right" vertical="center"/>
    </xf>
    <xf numFmtId="49" fontId="36" fillId="0" borderId="0" xfId="1539" applyNumberFormat="1" applyFont="1" applyAlignment="1">
      <alignment horizontal="right" vertical="center"/>
    </xf>
    <xf numFmtId="0" fontId="36" fillId="0" borderId="0" xfId="1539" applyFont="1" applyAlignment="1">
      <alignment horizontal="right" vertical="center"/>
    </xf>
    <xf numFmtId="0" fontId="54" fillId="0" borderId="0" xfId="1539" applyFont="1" applyAlignment="1">
      <alignment horizontal="center" vertical="center"/>
    </xf>
    <xf numFmtId="0" fontId="54" fillId="0" borderId="0" xfId="1539" applyFont="1" applyAlignment="1">
      <alignment horizontal="center" vertical="center" wrapText="1"/>
    </xf>
    <xf numFmtId="4" fontId="54" fillId="0" borderId="0" xfId="1539" applyNumberFormat="1" applyFont="1" applyAlignment="1">
      <alignment horizontal="center" vertical="center"/>
    </xf>
    <xf numFmtId="2" fontId="54" fillId="0" borderId="0" xfId="1539" applyNumberFormat="1" applyFont="1" applyAlignment="1">
      <alignment horizontal="center" vertical="center"/>
    </xf>
    <xf numFmtId="4" fontId="54" fillId="0" borderId="0" xfId="1539" applyNumberFormat="1" applyFont="1" applyBorder="1" applyAlignment="1">
      <alignment horizontal="center" vertical="center"/>
    </xf>
    <xf numFmtId="4" fontId="54" fillId="0" borderId="0" xfId="1" applyNumberFormat="1" applyFont="1" applyBorder="1" applyAlignment="1" applyProtection="1">
      <alignment horizontal="center" vertical="center"/>
    </xf>
    <xf numFmtId="178" fontId="54" fillId="0" borderId="0" xfId="1539" applyNumberFormat="1" applyFont="1" applyBorder="1" applyAlignment="1">
      <alignment horizontal="center" vertical="center"/>
    </xf>
    <xf numFmtId="2" fontId="43" fillId="0" borderId="0" xfId="1539" applyNumberFormat="1" applyFont="1" applyAlignment="1">
      <alignment horizontal="center" vertical="center"/>
    </xf>
    <xf numFmtId="4" fontId="43" fillId="0" borderId="0" xfId="1" applyNumberFormat="1" applyFont="1" applyBorder="1" applyAlignment="1" applyProtection="1">
      <alignment horizontal="center" vertical="center"/>
    </xf>
    <xf numFmtId="0" fontId="0" fillId="0" borderId="0" xfId="1539" applyFont="1"/>
    <xf numFmtId="0" fontId="43" fillId="0" borderId="0" xfId="1539" applyFont="1"/>
    <xf numFmtId="0" fontId="40" fillId="4" borderId="0" xfId="929" applyFont="1" applyFill="1" applyAlignment="1">
      <alignment horizontal="center"/>
    </xf>
    <xf numFmtId="0" fontId="42" fillId="4" borderId="0" xfId="929" applyFont="1" applyFill="1" applyAlignment="1">
      <alignment wrapText="1"/>
    </xf>
    <xf numFmtId="0" fontId="38" fillId="4" borderId="0" xfId="929" applyFont="1" applyFill="1" applyAlignment="1"/>
    <xf numFmtId="0" fontId="43" fillId="4" borderId="0" xfId="929" applyFont="1" applyFill="1" applyAlignment="1">
      <alignment horizontal="center"/>
    </xf>
    <xf numFmtId="0" fontId="43" fillId="4" borderId="0" xfId="929" applyFont="1" applyFill="1" applyAlignment="1"/>
    <xf numFmtId="0" fontId="0" fillId="4" borderId="0" xfId="929" applyFont="1" applyFill="1" applyAlignment="1"/>
    <xf numFmtId="0" fontId="43" fillId="4" borderId="0" xfId="1539" applyFont="1" applyFill="1"/>
    <xf numFmtId="0" fontId="43" fillId="4" borderId="0" xfId="1539" applyFont="1" applyFill="1" applyAlignment="1">
      <alignment horizontal="left" vertical="center" wrapText="1"/>
    </xf>
    <xf numFmtId="4" fontId="48" fillId="4" borderId="0" xfId="1539" applyNumberFormat="1" applyFont="1" applyFill="1" applyAlignment="1">
      <alignment horizontal="left" vertical="center"/>
    </xf>
    <xf numFmtId="0" fontId="42" fillId="4" borderId="0" xfId="1539" applyFont="1" applyFill="1" applyAlignment="1">
      <alignment vertical="center"/>
    </xf>
    <xf numFmtId="0" fontId="51" fillId="4" borderId="0" xfId="1539" applyFont="1" applyFill="1" applyAlignment="1">
      <alignment vertical="center" wrapText="1"/>
    </xf>
    <xf numFmtId="0" fontId="42" fillId="4" borderId="0" xfId="1539" applyFont="1" applyFill="1" applyAlignment="1">
      <alignment horizontal="center" vertical="center"/>
    </xf>
    <xf numFmtId="4" fontId="43" fillId="4" borderId="0" xfId="1539" applyNumberFormat="1" applyFont="1" applyFill="1" applyAlignment="1">
      <alignment horizontal="left" vertical="center"/>
    </xf>
    <xf numFmtId="4" fontId="48" fillId="4" borderId="0" xfId="1539" applyNumberFormat="1" applyFont="1" applyFill="1" applyBorder="1" applyAlignment="1">
      <alignment horizontal="left" vertical="center"/>
    </xf>
    <xf numFmtId="0" fontId="57" fillId="44" borderId="27" xfId="1539" applyFont="1" applyFill="1" applyBorder="1" applyAlignment="1">
      <alignment horizontal="center"/>
    </xf>
    <xf numFmtId="0" fontId="57" fillId="44" borderId="27" xfId="1539" applyFont="1" applyFill="1" applyBorder="1" applyAlignment="1">
      <alignment horizontal="center" vertical="center"/>
    </xf>
    <xf numFmtId="0" fontId="42" fillId="45" borderId="18" xfId="1539" applyFont="1" applyFill="1" applyBorder="1" applyAlignment="1">
      <alignment horizontal="center"/>
    </xf>
    <xf numFmtId="0" fontId="42" fillId="45" borderId="19" xfId="1539" applyFont="1" applyFill="1" applyBorder="1"/>
    <xf numFmtId="4" fontId="42" fillId="45" borderId="19" xfId="1539" applyNumberFormat="1" applyFont="1" applyFill="1" applyBorder="1" applyAlignment="1">
      <alignment horizontal="center" vertical="center"/>
    </xf>
    <xf numFmtId="4" fontId="42" fillId="48" borderId="19" xfId="1539" applyNumberFormat="1" applyFont="1" applyFill="1" applyBorder="1" applyAlignment="1">
      <alignment horizontal="center" vertical="center" wrapText="1"/>
    </xf>
    <xf numFmtId="0" fontId="42" fillId="45" borderId="16" xfId="1539" applyFont="1" applyFill="1" applyBorder="1" applyAlignment="1">
      <alignment horizontal="center"/>
    </xf>
    <xf numFmtId="0" fontId="43" fillId="45" borderId="32" xfId="1539" applyFont="1" applyFill="1" applyBorder="1"/>
    <xf numFmtId="10" fontId="43" fillId="45" borderId="32" xfId="2" applyNumberFormat="1" applyFont="1" applyFill="1" applyBorder="1" applyAlignment="1" applyProtection="1">
      <alignment horizontal="center" vertical="center"/>
    </xf>
    <xf numFmtId="10" fontId="43" fillId="48" borderId="32" xfId="2" applyNumberFormat="1" applyFont="1" applyFill="1" applyBorder="1" applyAlignment="1" applyProtection="1">
      <alignment horizontal="center" vertical="center"/>
    </xf>
    <xf numFmtId="4" fontId="42" fillId="48" borderId="19" xfId="1539" applyNumberFormat="1" applyFont="1" applyFill="1" applyBorder="1" applyAlignment="1">
      <alignment horizontal="center" vertical="center"/>
    </xf>
    <xf numFmtId="4" fontId="42" fillId="45" borderId="20" xfId="1539" applyNumberFormat="1" applyFont="1" applyFill="1" applyBorder="1" applyAlignment="1">
      <alignment horizontal="center" vertical="center"/>
    </xf>
    <xf numFmtId="10" fontId="43" fillId="45" borderId="17" xfId="2" applyNumberFormat="1" applyFont="1" applyFill="1" applyBorder="1" applyAlignment="1" applyProtection="1">
      <alignment horizontal="center" vertical="center"/>
    </xf>
    <xf numFmtId="10" fontId="43" fillId="45" borderId="19" xfId="1539" applyNumberFormat="1" applyFont="1" applyFill="1" applyBorder="1" applyAlignment="1">
      <alignment horizontal="center" vertical="center"/>
    </xf>
    <xf numFmtId="10" fontId="43" fillId="48" borderId="32" xfId="1539" applyNumberFormat="1" applyFont="1" applyFill="1" applyBorder="1" applyAlignment="1">
      <alignment horizontal="center" vertical="center"/>
    </xf>
    <xf numFmtId="10" fontId="43" fillId="45" borderId="32" xfId="1539" applyNumberFormat="1" applyFont="1" applyFill="1" applyBorder="1" applyAlignment="1">
      <alignment horizontal="center" vertical="center"/>
    </xf>
    <xf numFmtId="10" fontId="43" fillId="45" borderId="17" xfId="1539" applyNumberFormat="1" applyFont="1" applyFill="1" applyBorder="1" applyAlignment="1">
      <alignment horizontal="center" vertical="center"/>
    </xf>
    <xf numFmtId="4" fontId="55" fillId="45" borderId="19" xfId="2" applyNumberFormat="1" applyFont="1" applyFill="1" applyBorder="1" applyAlignment="1" applyProtection="1">
      <alignment horizontal="center" vertical="center"/>
    </xf>
    <xf numFmtId="4" fontId="42" fillId="45" borderId="19" xfId="1539" applyNumberFormat="1" applyFont="1" applyFill="1" applyBorder="1" applyAlignment="1">
      <alignment horizontal="center"/>
    </xf>
    <xf numFmtId="0" fontId="42" fillId="45" borderId="33" xfId="1539" applyFont="1" applyFill="1" applyBorder="1" applyAlignment="1">
      <alignment horizontal="center"/>
    </xf>
    <xf numFmtId="0" fontId="43" fillId="45" borderId="27" xfId="1539" applyFont="1" applyFill="1" applyBorder="1"/>
    <xf numFmtId="10" fontId="43" fillId="45" borderId="27" xfId="2" applyNumberFormat="1" applyFont="1" applyFill="1" applyBorder="1" applyAlignment="1" applyProtection="1">
      <alignment horizontal="center" vertical="center"/>
    </xf>
    <xf numFmtId="10" fontId="43" fillId="45" borderId="27" xfId="1539" applyNumberFormat="1" applyFont="1" applyFill="1" applyBorder="1" applyAlignment="1">
      <alignment horizontal="center" vertical="center"/>
    </xf>
    <xf numFmtId="10" fontId="43" fillId="48" borderId="27" xfId="1539" applyNumberFormat="1" applyFont="1" applyFill="1" applyBorder="1" applyAlignment="1">
      <alignment horizontal="center" vertical="center"/>
    </xf>
    <xf numFmtId="10" fontId="43" fillId="48" borderId="17" xfId="1539" applyNumberFormat="1" applyFont="1" applyFill="1" applyBorder="1" applyAlignment="1">
      <alignment horizontal="center" vertical="center"/>
    </xf>
    <xf numFmtId="0" fontId="42" fillId="0" borderId="0" xfId="1539" applyFont="1" applyBorder="1" applyAlignment="1">
      <alignment horizontal="center"/>
    </xf>
    <xf numFmtId="0" fontId="43" fillId="0" borderId="0" xfId="1539" applyFont="1" applyBorder="1"/>
    <xf numFmtId="0" fontId="0" fillId="0" borderId="0" xfId="1539" applyFont="1" applyBorder="1"/>
    <xf numFmtId="175" fontId="40" fillId="49" borderId="14" xfId="1539" applyNumberFormat="1" applyFont="1" applyFill="1" applyBorder="1" applyAlignment="1">
      <alignment horizontal="center" vertical="center"/>
    </xf>
    <xf numFmtId="0" fontId="43" fillId="0" borderId="14" xfId="1539" applyFont="1" applyBorder="1" applyAlignment="1">
      <alignment horizontal="center"/>
    </xf>
    <xf numFmtId="175" fontId="42" fillId="50" borderId="14" xfId="1539" applyNumberFormat="1" applyFont="1" applyFill="1" applyBorder="1" applyAlignment="1">
      <alignment horizontal="center" vertical="center"/>
    </xf>
    <xf numFmtId="10" fontId="65" fillId="0" borderId="14" xfId="2" applyNumberFormat="1" applyBorder="1" applyAlignment="1">
      <alignment horizontal="center"/>
    </xf>
    <xf numFmtId="4" fontId="43" fillId="0" borderId="14" xfId="1539" applyNumberFormat="1" applyFont="1" applyBorder="1" applyAlignment="1">
      <alignment horizontal="center" vertical="center"/>
    </xf>
    <xf numFmtId="10" fontId="43" fillId="0" borderId="14" xfId="2" applyNumberFormat="1" applyFont="1" applyBorder="1" applyAlignment="1" applyProtection="1">
      <alignment horizontal="center" vertical="center"/>
    </xf>
    <xf numFmtId="0" fontId="0" fillId="0" borderId="0" xfId="1539" applyFont="1" applyAlignment="1">
      <alignment horizontal="center"/>
    </xf>
    <xf numFmtId="0" fontId="60" fillId="0" borderId="0" xfId="1539" applyFont="1" applyBorder="1" applyAlignment="1">
      <alignment horizontal="left"/>
    </xf>
    <xf numFmtId="0" fontId="63" fillId="0" borderId="14" xfId="1539" applyFont="1" applyBorder="1" applyAlignment="1">
      <alignment horizontal="center" vertical="center" wrapText="1"/>
    </xf>
    <xf numFmtId="0" fontId="38" fillId="0" borderId="35" xfId="1539" applyFont="1" applyBorder="1" applyAlignment="1">
      <alignment horizontal="center" vertical="center"/>
    </xf>
    <xf numFmtId="0" fontId="38" fillId="0" borderId="28" xfId="1539" applyFont="1" applyBorder="1" applyAlignment="1">
      <alignment horizontal="center" vertical="center"/>
    </xf>
    <xf numFmtId="0" fontId="38" fillId="0" borderId="28" xfId="1539" applyFont="1" applyBorder="1" applyAlignment="1">
      <alignment horizontal="center" vertical="center" wrapText="1"/>
    </xf>
    <xf numFmtId="0" fontId="38" fillId="0" borderId="14" xfId="1539" applyFont="1" applyBorder="1" applyAlignment="1">
      <alignment horizontal="center"/>
    </xf>
    <xf numFmtId="0" fontId="38" fillId="0" borderId="36" xfId="1539" applyFont="1" applyBorder="1" applyAlignment="1">
      <alignment horizontal="left"/>
    </xf>
    <xf numFmtId="0" fontId="38" fillId="0" borderId="37" xfId="1539" applyFont="1" applyBorder="1" applyAlignment="1">
      <alignment horizontal="left"/>
    </xf>
    <xf numFmtId="0" fontId="64" fillId="0" borderId="14" xfId="1539" applyFont="1" applyBorder="1" applyAlignment="1">
      <alignment horizontal="center" vertical="center" wrapText="1"/>
    </xf>
    <xf numFmtId="0" fontId="64" fillId="0" borderId="14" xfId="1539" applyFont="1" applyBorder="1" applyAlignment="1">
      <alignment horizontal="left" vertical="center" wrapText="1"/>
    </xf>
    <xf numFmtId="174" fontId="64" fillId="0" borderId="14" xfId="1539" applyNumberFormat="1" applyFont="1" applyBorder="1" applyAlignment="1">
      <alignment horizontal="center" vertical="center" wrapText="1"/>
    </xf>
    <xf numFmtId="0" fontId="38" fillId="0" borderId="29" xfId="1539" applyFont="1" applyBorder="1" applyAlignment="1">
      <alignment horizontal="center"/>
    </xf>
    <xf numFmtId="0" fontId="38" fillId="0" borderId="29" xfId="1539" applyFont="1" applyBorder="1"/>
    <xf numFmtId="174" fontId="63" fillId="0" borderId="14" xfId="1539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38" xfId="0" applyBorder="1"/>
    <xf numFmtId="0" fontId="66" fillId="0" borderId="28" xfId="0" applyFont="1" applyBorder="1" applyAlignment="1">
      <alignment horizontal="center" vertical="center"/>
    </xf>
    <xf numFmtId="0" fontId="66" fillId="0" borderId="43" xfId="0" applyFont="1" applyBorder="1" applyAlignment="1">
      <alignment horizontal="center" vertical="center"/>
    </xf>
    <xf numFmtId="0" fontId="66" fillId="0" borderId="28" xfId="0" applyFont="1" applyBorder="1" applyAlignment="1">
      <alignment horizontal="center" vertical="center" wrapText="1"/>
    </xf>
    <xf numFmtId="0" fontId="66" fillId="0" borderId="44" xfId="0" applyFont="1" applyBorder="1" applyAlignment="1">
      <alignment horizontal="center" vertical="center" wrapText="1"/>
    </xf>
    <xf numFmtId="0" fontId="0" fillId="0" borderId="0" xfId="0" applyFill="1" applyBorder="1"/>
    <xf numFmtId="2" fontId="0" fillId="54" borderId="27" xfId="0" applyNumberFormat="1" applyFill="1" applyBorder="1" applyAlignment="1">
      <alignment horizontal="center" vertical="center"/>
    </xf>
    <xf numFmtId="2" fontId="0" fillId="54" borderId="46" xfId="0" applyNumberFormat="1" applyFill="1" applyBorder="1" applyAlignment="1">
      <alignment horizontal="center" vertical="center"/>
    </xf>
    <xf numFmtId="2" fontId="0" fillId="54" borderId="14" xfId="0" applyNumberFormat="1" applyFill="1" applyBorder="1" applyAlignment="1">
      <alignment horizontal="center" vertical="center"/>
    </xf>
    <xf numFmtId="2" fontId="0" fillId="54" borderId="37" xfId="0" applyNumberFormat="1" applyFill="1" applyBorder="1" applyAlignment="1">
      <alignment horizontal="center" vertical="center"/>
    </xf>
    <xf numFmtId="179" fontId="43" fillId="0" borderId="14" xfId="1539" applyNumberFormat="1" applyFont="1" applyBorder="1" applyAlignment="1">
      <alignment horizontal="center" vertical="center" wrapText="1"/>
    </xf>
    <xf numFmtId="176" fontId="43" fillId="0" borderId="14" xfId="1539" applyNumberFormat="1" applyFont="1" applyFill="1" applyBorder="1" applyAlignment="1">
      <alignment horizontal="center" vertical="center" wrapText="1"/>
    </xf>
    <xf numFmtId="174" fontId="43" fillId="0" borderId="14" xfId="1539" applyNumberFormat="1" applyFont="1" applyFill="1" applyBorder="1" applyAlignment="1">
      <alignment horizontal="center" vertical="center" wrapText="1"/>
    </xf>
    <xf numFmtId="4" fontId="43" fillId="0" borderId="14" xfId="1539" applyNumberFormat="1" applyFont="1" applyFill="1" applyBorder="1" applyAlignment="1">
      <alignment horizontal="center" vertical="center" wrapText="1"/>
    </xf>
    <xf numFmtId="177" fontId="43" fillId="0" borderId="14" xfId="1539" applyNumberFormat="1" applyFont="1" applyFill="1" applyBorder="1" applyAlignment="1">
      <alignment horizontal="center" vertical="center" wrapText="1"/>
    </xf>
    <xf numFmtId="174" fontId="43" fillId="0" borderId="28" xfId="1539" applyNumberFormat="1" applyFont="1" applyFill="1" applyBorder="1" applyAlignment="1">
      <alignment horizontal="center" vertical="center" wrapText="1"/>
    </xf>
    <xf numFmtId="0" fontId="43" fillId="0" borderId="14" xfId="1539" applyFont="1" applyFill="1" applyBorder="1" applyAlignment="1">
      <alignment horizontal="center" vertical="center" wrapText="1"/>
    </xf>
    <xf numFmtId="0" fontId="51" fillId="0" borderId="0" xfId="1539" applyFont="1" applyBorder="1" applyAlignment="1">
      <alignment horizontal="right" vertical="center"/>
    </xf>
    <xf numFmtId="180" fontId="73" fillId="4" borderId="0" xfId="1539" applyNumberFormat="1" applyFont="1" applyFill="1" applyBorder="1" applyAlignment="1">
      <alignment vertical="center"/>
    </xf>
    <xf numFmtId="2" fontId="37" fillId="0" borderId="21" xfId="1539" applyNumberFormat="1" applyFont="1" applyBorder="1" applyAlignment="1">
      <alignment horizontal="right" vertical="center"/>
    </xf>
    <xf numFmtId="2" fontId="37" fillId="0" borderId="23" xfId="1539" applyNumberFormat="1" applyFont="1" applyBorder="1" applyAlignment="1">
      <alignment horizontal="right" vertical="center"/>
    </xf>
    <xf numFmtId="2" fontId="37" fillId="0" borderId="25" xfId="1539" applyNumberFormat="1" applyFont="1" applyBorder="1" applyAlignment="1">
      <alignment horizontal="right" vertical="center"/>
    </xf>
    <xf numFmtId="2" fontId="37" fillId="0" borderId="16" xfId="1539" applyNumberFormat="1" applyFont="1" applyBorder="1" applyAlignment="1">
      <alignment horizontal="right" vertical="center"/>
    </xf>
    <xf numFmtId="0" fontId="0" fillId="0" borderId="0" xfId="1539" applyFont="1" applyBorder="1" applyAlignment="1">
      <alignment horizontal="center" vertical="center"/>
    </xf>
    <xf numFmtId="0" fontId="39" fillId="4" borderId="0" xfId="929" applyFont="1" applyFill="1" applyBorder="1" applyAlignment="1">
      <alignment horizontal="center"/>
    </xf>
    <xf numFmtId="0" fontId="41" fillId="4" borderId="0" xfId="929" applyFont="1" applyFill="1" applyBorder="1" applyAlignment="1">
      <alignment horizontal="center"/>
    </xf>
    <xf numFmtId="0" fontId="42" fillId="45" borderId="14" xfId="1539" applyFont="1" applyFill="1" applyBorder="1" applyAlignment="1">
      <alignment horizontal="center" vertical="center"/>
    </xf>
    <xf numFmtId="0" fontId="42" fillId="46" borderId="14" xfId="1539" applyFont="1" applyFill="1" applyBorder="1" applyAlignment="1">
      <alignment horizontal="left" vertical="center" wrapText="1"/>
    </xf>
    <xf numFmtId="0" fontId="43" fillId="4" borderId="0" xfId="1539" applyFont="1" applyFill="1" applyBorder="1" applyAlignment="1">
      <alignment horizontal="center" vertical="center"/>
    </xf>
    <xf numFmtId="0" fontId="43" fillId="4" borderId="29" xfId="1539" applyFont="1" applyFill="1" applyBorder="1" applyAlignment="1">
      <alignment horizontal="center" vertical="center"/>
    </xf>
    <xf numFmtId="4" fontId="42" fillId="4" borderId="30" xfId="1539" applyNumberFormat="1" applyFont="1" applyFill="1" applyBorder="1" applyAlignment="1">
      <alignment horizontal="center" vertical="center" wrapText="1"/>
    </xf>
    <xf numFmtId="0" fontId="43" fillId="0" borderId="0" xfId="1539" applyFont="1" applyBorder="1" applyAlignment="1">
      <alignment horizontal="center" vertical="center"/>
    </xf>
    <xf numFmtId="0" fontId="56" fillId="0" borderId="0" xfId="1539" applyFont="1" applyBorder="1" applyAlignment="1">
      <alignment horizontal="left" vertical="center" wrapText="1"/>
    </xf>
    <xf numFmtId="0" fontId="56" fillId="0" borderId="0" xfId="1539" applyFont="1" applyBorder="1" applyAlignment="1">
      <alignment horizontal="right" vertical="center" wrapText="1"/>
    </xf>
    <xf numFmtId="0" fontId="43" fillId="4" borderId="31" xfId="1539" applyFont="1" applyFill="1" applyBorder="1" applyAlignment="1">
      <alignment horizontal="center" vertical="center"/>
    </xf>
    <xf numFmtId="2" fontId="0" fillId="52" borderId="27" xfId="0" applyNumberFormat="1" applyFill="1" applyBorder="1" applyAlignment="1">
      <alignment horizontal="center" vertical="center"/>
    </xf>
    <xf numFmtId="2" fontId="0" fillId="52" borderId="28" xfId="0" applyNumberFormat="1" applyFill="1" applyBorder="1" applyAlignment="1">
      <alignment horizontal="center" vertical="center"/>
    </xf>
    <xf numFmtId="4" fontId="0" fillId="0" borderId="29" xfId="0" applyNumberFormat="1" applyBorder="1" applyAlignment="1">
      <alignment horizontal="center" vertical="center"/>
    </xf>
    <xf numFmtId="4" fontId="0" fillId="0" borderId="43" xfId="0" applyNumberFormat="1" applyBorder="1" applyAlignment="1">
      <alignment horizontal="center" vertical="center"/>
    </xf>
    <xf numFmtId="2" fontId="0" fillId="53" borderId="46" xfId="0" applyNumberFormat="1" applyFill="1" applyBorder="1" applyAlignment="1">
      <alignment horizontal="center" vertical="center"/>
    </xf>
    <xf numFmtId="2" fontId="0" fillId="53" borderId="47" xfId="0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71" fillId="51" borderId="39" xfId="0" applyFont="1" applyFill="1" applyBorder="1" applyAlignment="1">
      <alignment horizontal="center" vertical="center"/>
    </xf>
    <xf numFmtId="0" fontId="71" fillId="51" borderId="40" xfId="0" applyFont="1" applyFill="1" applyBorder="1" applyAlignment="1">
      <alignment horizontal="center" vertical="center"/>
    </xf>
    <xf numFmtId="0" fontId="71" fillId="51" borderId="41" xfId="0" applyFont="1" applyFill="1" applyBorder="1" applyAlignment="1">
      <alignment horizontal="center" vertical="center"/>
    </xf>
    <xf numFmtId="0" fontId="66" fillId="51" borderId="42" xfId="0" applyFont="1" applyFill="1" applyBorder="1" applyAlignment="1">
      <alignment horizontal="center" vertical="center"/>
    </xf>
    <xf numFmtId="0" fontId="66" fillId="51" borderId="45" xfId="0" applyFont="1" applyFill="1" applyBorder="1" applyAlignment="1">
      <alignment horizontal="center" vertical="center"/>
    </xf>
    <xf numFmtId="0" fontId="66" fillId="51" borderId="22" xfId="0" applyFont="1" applyFill="1" applyBorder="1" applyAlignment="1">
      <alignment horizontal="center" vertical="center"/>
    </xf>
    <xf numFmtId="0" fontId="66" fillId="51" borderId="26" xfId="0" applyFont="1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72" fillId="0" borderId="46" xfId="0" applyFont="1" applyFill="1" applyBorder="1" applyAlignment="1">
      <alignment horizontal="left" vertical="center" wrapText="1"/>
    </xf>
    <xf numFmtId="0" fontId="72" fillId="0" borderId="47" xfId="0" applyFont="1" applyFill="1" applyBorder="1" applyAlignment="1">
      <alignment horizontal="left" vertical="center" wrapText="1"/>
    </xf>
    <xf numFmtId="2" fontId="0" fillId="0" borderId="46" xfId="0" applyNumberFormat="1" applyFill="1" applyBorder="1" applyAlignment="1">
      <alignment horizontal="center" vertical="center"/>
    </xf>
    <xf numFmtId="2" fontId="0" fillId="0" borderId="47" xfId="0" applyNumberFormat="1" applyFill="1" applyBorder="1" applyAlignment="1">
      <alignment horizontal="center" vertical="center"/>
    </xf>
    <xf numFmtId="0" fontId="67" fillId="0" borderId="0" xfId="0" applyFont="1" applyBorder="1" applyAlignment="1">
      <alignment horizontal="left"/>
    </xf>
    <xf numFmtId="0" fontId="68" fillId="0" borderId="0" xfId="0" applyFont="1" applyBorder="1" applyAlignment="1">
      <alignment horizontal="left"/>
    </xf>
    <xf numFmtId="0" fontId="69" fillId="0" borderId="0" xfId="0" applyFont="1" applyAlignment="1">
      <alignment horizontal="left" vertical="center" wrapText="1"/>
    </xf>
    <xf numFmtId="0" fontId="68" fillId="0" borderId="0" xfId="0" applyFont="1" applyBorder="1" applyAlignment="1">
      <alignment horizontal="left" vertical="top"/>
    </xf>
    <xf numFmtId="0" fontId="68" fillId="0" borderId="0" xfId="0" applyFont="1" applyAlignment="1">
      <alignment horizontal="left"/>
    </xf>
    <xf numFmtId="0" fontId="67" fillId="0" borderId="0" xfId="0" applyFont="1" applyAlignment="1">
      <alignment horizontal="left"/>
    </xf>
    <xf numFmtId="0" fontId="40" fillId="4" borderId="0" xfId="929" applyFont="1" applyFill="1" applyBorder="1" applyAlignment="1">
      <alignment horizontal="center"/>
    </xf>
    <xf numFmtId="0" fontId="42" fillId="4" borderId="0" xfId="1539" applyFont="1" applyFill="1" applyBorder="1" applyAlignment="1">
      <alignment horizontal="left" vertical="center" wrapText="1"/>
    </xf>
    <xf numFmtId="0" fontId="40" fillId="4" borderId="14" xfId="1539" applyFont="1" applyFill="1" applyBorder="1" applyAlignment="1">
      <alignment horizontal="center" vertical="center"/>
    </xf>
    <xf numFmtId="0" fontId="42" fillId="0" borderId="14" xfId="1539" applyFont="1" applyBorder="1" applyAlignment="1">
      <alignment horizontal="left"/>
    </xf>
    <xf numFmtId="0" fontId="58" fillId="0" borderId="14" xfId="1063" applyFont="1" applyBorder="1" applyAlignment="1">
      <alignment horizontal="left" vertical="center" wrapText="1"/>
    </xf>
    <xf numFmtId="0" fontId="60" fillId="0" borderId="0" xfId="1539" applyFont="1" applyBorder="1" applyAlignment="1">
      <alignment horizontal="center"/>
    </xf>
    <xf numFmtId="0" fontId="56" fillId="0" borderId="0" xfId="1539" applyFont="1" applyBorder="1" applyAlignment="1">
      <alignment horizontal="center" vertical="center" wrapText="1"/>
    </xf>
    <xf numFmtId="0" fontId="42" fillId="0" borderId="14" xfId="1539" applyFont="1" applyBorder="1" applyAlignment="1">
      <alignment horizontal="left" vertical="center"/>
    </xf>
    <xf numFmtId="0" fontId="59" fillId="0" borderId="29" xfId="1539" applyFont="1" applyBorder="1" applyAlignment="1">
      <alignment horizontal="left"/>
    </xf>
    <xf numFmtId="0" fontId="59" fillId="0" borderId="0" xfId="1539" applyFont="1" applyBorder="1" applyAlignment="1">
      <alignment horizontal="left" vertical="top"/>
    </xf>
    <xf numFmtId="0" fontId="59" fillId="0" borderId="0" xfId="1539" applyFont="1" applyBorder="1" applyAlignment="1">
      <alignment horizontal="left"/>
    </xf>
    <xf numFmtId="0" fontId="38" fillId="0" borderId="29" xfId="1539" applyFont="1" applyBorder="1" applyAlignment="1">
      <alignment horizontal="left" vertical="center"/>
    </xf>
    <xf numFmtId="0" fontId="61" fillId="0" borderId="0" xfId="1539" applyFont="1" applyBorder="1" applyAlignment="1">
      <alignment horizontal="left" vertical="center" wrapText="1"/>
    </xf>
    <xf numFmtId="0" fontId="59" fillId="0" borderId="0" xfId="1539" applyFont="1" applyBorder="1" applyAlignment="1">
      <alignment horizontal="left" wrapText="1"/>
    </xf>
    <xf numFmtId="0" fontId="62" fillId="44" borderId="34" xfId="1539" applyFont="1" applyFill="1" applyBorder="1" applyAlignment="1">
      <alignment horizontal="center" vertical="center" wrapText="1"/>
    </xf>
    <xf numFmtId="0" fontId="38" fillId="0" borderId="14" xfId="1539" applyFont="1" applyBorder="1" applyAlignment="1">
      <alignment horizontal="center"/>
    </xf>
  </cellXfs>
  <cellStyles count="2451">
    <cellStyle name="12" xfId="3"/>
    <cellStyle name="12 1" xfId="4"/>
    <cellStyle name="20% - Ênfase1 1" xfId="5"/>
    <cellStyle name="20% - Ênfase1 10" xfId="6"/>
    <cellStyle name="20% - Ênfase1 10 2" xfId="7"/>
    <cellStyle name="20% - Ênfase1 11" xfId="8"/>
    <cellStyle name="20% - Ênfase1 11 2" xfId="9"/>
    <cellStyle name="20% - Ênfase1 12" xfId="10"/>
    <cellStyle name="20% - Ênfase1 12 2" xfId="11"/>
    <cellStyle name="20% - Ênfase1 13" xfId="12"/>
    <cellStyle name="20% - Ênfase1 13 2" xfId="13"/>
    <cellStyle name="20% - Ênfase1 14 2" xfId="14"/>
    <cellStyle name="20% - Ênfase1 15 2" xfId="15"/>
    <cellStyle name="20% - Ênfase1 16 2" xfId="16"/>
    <cellStyle name="20% - Ênfase1 17 2" xfId="17"/>
    <cellStyle name="20% - Ênfase1 2" xfId="18"/>
    <cellStyle name="20% - Ênfase1 2 2" xfId="19"/>
    <cellStyle name="20% - Ênfase1 2 2 2" xfId="20"/>
    <cellStyle name="20% - Ênfase1 2 2 3" xfId="21"/>
    <cellStyle name="20% - Ênfase1 2 2 4" xfId="22"/>
    <cellStyle name="20% - Ênfase1 2 3" xfId="23"/>
    <cellStyle name="20% - Ênfase1 2 4" xfId="24"/>
    <cellStyle name="20% - Ênfase1 3" xfId="25"/>
    <cellStyle name="20% - Ênfase1 3 2" xfId="26"/>
    <cellStyle name="20% - Ênfase1 3 2 2" xfId="27"/>
    <cellStyle name="20% - Ênfase1 3 2 3" xfId="28"/>
    <cellStyle name="20% - Ênfase1 3 2 4" xfId="29"/>
    <cellStyle name="20% - Ênfase1 3 3" xfId="30"/>
    <cellStyle name="20% - Ênfase1 3 4" xfId="31"/>
    <cellStyle name="20% - Ênfase1 4" xfId="32"/>
    <cellStyle name="20% - Ênfase1 4 2" xfId="33"/>
    <cellStyle name="20% - Ênfase1 4 3" xfId="34"/>
    <cellStyle name="20% - Ênfase1 4 4" xfId="35"/>
    <cellStyle name="20% - Ênfase1 4 5" xfId="36"/>
    <cellStyle name="20% - Ênfase1 5" xfId="37"/>
    <cellStyle name="20% - Ênfase1 5 2" xfId="38"/>
    <cellStyle name="20% - Ênfase1 5 3" xfId="39"/>
    <cellStyle name="20% - Ênfase1 5 4" xfId="40"/>
    <cellStyle name="20% - Ênfase1 6" xfId="41"/>
    <cellStyle name="20% - Ênfase1 6 2" xfId="42"/>
    <cellStyle name="20% - Ênfase1 7" xfId="43"/>
    <cellStyle name="20% - Ênfase1 7 2" xfId="44"/>
    <cellStyle name="20% - Ênfase1 8" xfId="45"/>
    <cellStyle name="20% - Ênfase1 8 2" xfId="46"/>
    <cellStyle name="20% - Ênfase1 9" xfId="47"/>
    <cellStyle name="20% - Ênfase1 9 2" xfId="48"/>
    <cellStyle name="20% - Ênfase2 1" xfId="49"/>
    <cellStyle name="20% - Ênfase2 10" xfId="50"/>
    <cellStyle name="20% - Ênfase2 10 2" xfId="51"/>
    <cellStyle name="20% - Ênfase2 11" xfId="52"/>
    <cellStyle name="20% - Ênfase2 11 2" xfId="53"/>
    <cellStyle name="20% - Ênfase2 12" xfId="54"/>
    <cellStyle name="20% - Ênfase2 12 2" xfId="55"/>
    <cellStyle name="20% - Ênfase2 13" xfId="56"/>
    <cellStyle name="20% - Ênfase2 13 2" xfId="57"/>
    <cellStyle name="20% - Ênfase2 14 2" xfId="58"/>
    <cellStyle name="20% - Ênfase2 15 2" xfId="59"/>
    <cellStyle name="20% - Ênfase2 16 2" xfId="60"/>
    <cellStyle name="20% - Ênfase2 17 2" xfId="61"/>
    <cellStyle name="20% - Ênfase2 2" xfId="62"/>
    <cellStyle name="20% - Ênfase2 2 2" xfId="63"/>
    <cellStyle name="20% - Ênfase2 2 2 2" xfId="64"/>
    <cellStyle name="20% - Ênfase2 2 2 3" xfId="65"/>
    <cellStyle name="20% - Ênfase2 2 2 4" xfId="66"/>
    <cellStyle name="20% - Ênfase2 2 3" xfId="67"/>
    <cellStyle name="20% - Ênfase2 2 4" xfId="68"/>
    <cellStyle name="20% - Ênfase2 3" xfId="69"/>
    <cellStyle name="20% - Ênfase2 3 2" xfId="70"/>
    <cellStyle name="20% - Ênfase2 3 2 2" xfId="71"/>
    <cellStyle name="20% - Ênfase2 3 2 3" xfId="72"/>
    <cellStyle name="20% - Ênfase2 3 2 4" xfId="73"/>
    <cellStyle name="20% - Ênfase2 3 3" xfId="74"/>
    <cellStyle name="20% - Ênfase2 3 4" xfId="75"/>
    <cellStyle name="20% - Ênfase2 4" xfId="76"/>
    <cellStyle name="20% - Ênfase2 4 2" xfId="77"/>
    <cellStyle name="20% - Ênfase2 4 3" xfId="78"/>
    <cellStyle name="20% - Ênfase2 4 4" xfId="79"/>
    <cellStyle name="20% - Ênfase2 4 5" xfId="80"/>
    <cellStyle name="20% - Ênfase2 5" xfId="81"/>
    <cellStyle name="20% - Ênfase2 5 2" xfId="82"/>
    <cellStyle name="20% - Ênfase2 5 3" xfId="83"/>
    <cellStyle name="20% - Ênfase2 5 4" xfId="84"/>
    <cellStyle name="20% - Ênfase2 6" xfId="85"/>
    <cellStyle name="20% - Ênfase2 6 2" xfId="86"/>
    <cellStyle name="20% - Ênfase2 7" xfId="87"/>
    <cellStyle name="20% - Ênfase2 7 2" xfId="88"/>
    <cellStyle name="20% - Ênfase2 8" xfId="89"/>
    <cellStyle name="20% - Ênfase2 8 2" xfId="90"/>
    <cellStyle name="20% - Ênfase2 9" xfId="91"/>
    <cellStyle name="20% - Ênfase2 9 2" xfId="92"/>
    <cellStyle name="20% - Ênfase3 1" xfId="93"/>
    <cellStyle name="20% - Ênfase3 10" xfId="94"/>
    <cellStyle name="20% - Ênfase3 10 2" xfId="95"/>
    <cellStyle name="20% - Ênfase3 11" xfId="96"/>
    <cellStyle name="20% - Ênfase3 11 2" xfId="97"/>
    <cellStyle name="20% - Ênfase3 12" xfId="98"/>
    <cellStyle name="20% - Ênfase3 12 2" xfId="99"/>
    <cellStyle name="20% - Ênfase3 13" xfId="100"/>
    <cellStyle name="20% - Ênfase3 13 2" xfId="101"/>
    <cellStyle name="20% - Ênfase3 14 2" xfId="102"/>
    <cellStyle name="20% - Ênfase3 15 2" xfId="103"/>
    <cellStyle name="20% - Ênfase3 16 2" xfId="104"/>
    <cellStyle name="20% - Ênfase3 17 2" xfId="105"/>
    <cellStyle name="20% - Ênfase3 2" xfId="106"/>
    <cellStyle name="20% - Ênfase3 2 2" xfId="107"/>
    <cellStyle name="20% - Ênfase3 2 2 2" xfId="108"/>
    <cellStyle name="20% - Ênfase3 2 2 3" xfId="109"/>
    <cellStyle name="20% - Ênfase3 2 2 4" xfId="110"/>
    <cellStyle name="20% - Ênfase3 2 3" xfId="111"/>
    <cellStyle name="20% - Ênfase3 2 4" xfId="112"/>
    <cellStyle name="20% - Ênfase3 3" xfId="113"/>
    <cellStyle name="20% - Ênfase3 3 2" xfId="114"/>
    <cellStyle name="20% - Ênfase3 3 2 2" xfId="115"/>
    <cellStyle name="20% - Ênfase3 3 2 3" xfId="116"/>
    <cellStyle name="20% - Ênfase3 3 2 4" xfId="117"/>
    <cellStyle name="20% - Ênfase3 3 3" xfId="118"/>
    <cellStyle name="20% - Ênfase3 3 4" xfId="119"/>
    <cellStyle name="20% - Ênfase3 4" xfId="120"/>
    <cellStyle name="20% - Ênfase3 4 2" xfId="121"/>
    <cellStyle name="20% - Ênfase3 4 3" xfId="122"/>
    <cellStyle name="20% - Ênfase3 4 4" xfId="123"/>
    <cellStyle name="20% - Ênfase3 4 5" xfId="124"/>
    <cellStyle name="20% - Ênfase3 5" xfId="125"/>
    <cellStyle name="20% - Ênfase3 5 2" xfId="126"/>
    <cellStyle name="20% - Ênfase3 5 3" xfId="127"/>
    <cellStyle name="20% - Ênfase3 5 4" xfId="128"/>
    <cellStyle name="20% - Ênfase3 6" xfId="129"/>
    <cellStyle name="20% - Ênfase3 6 2" xfId="130"/>
    <cellStyle name="20% - Ênfase3 7" xfId="131"/>
    <cellStyle name="20% - Ênfase3 7 2" xfId="132"/>
    <cellStyle name="20% - Ênfase3 8" xfId="133"/>
    <cellStyle name="20% - Ênfase3 8 2" xfId="134"/>
    <cellStyle name="20% - Ênfase3 9" xfId="135"/>
    <cellStyle name="20% - Ênfase3 9 2" xfId="136"/>
    <cellStyle name="20% - Ênfase4 1" xfId="137"/>
    <cellStyle name="20% - Ênfase4 10" xfId="138"/>
    <cellStyle name="20% - Ênfase4 10 2" xfId="139"/>
    <cellStyle name="20% - Ênfase4 11" xfId="140"/>
    <cellStyle name="20% - Ênfase4 11 2" xfId="141"/>
    <cellStyle name="20% - Ênfase4 12" xfId="142"/>
    <cellStyle name="20% - Ênfase4 12 2" xfId="143"/>
    <cellStyle name="20% - Ênfase4 13" xfId="144"/>
    <cellStyle name="20% - Ênfase4 13 2" xfId="145"/>
    <cellStyle name="20% - Ênfase4 14 2" xfId="146"/>
    <cellStyle name="20% - Ênfase4 15 2" xfId="147"/>
    <cellStyle name="20% - Ênfase4 16 2" xfId="148"/>
    <cellStyle name="20% - Ênfase4 17 2" xfId="149"/>
    <cellStyle name="20% - Ênfase4 2" xfId="150"/>
    <cellStyle name="20% - Ênfase4 2 2" xfId="151"/>
    <cellStyle name="20% - Ênfase4 2 2 2" xfId="152"/>
    <cellStyle name="20% - Ênfase4 2 2 3" xfId="153"/>
    <cellStyle name="20% - Ênfase4 2 2 4" xfId="154"/>
    <cellStyle name="20% - Ênfase4 2 3" xfId="155"/>
    <cellStyle name="20% - Ênfase4 2 4" xfId="156"/>
    <cellStyle name="20% - Ênfase4 3" xfId="157"/>
    <cellStyle name="20% - Ênfase4 3 2" xfId="158"/>
    <cellStyle name="20% - Ênfase4 3 2 2" xfId="159"/>
    <cellStyle name="20% - Ênfase4 3 2 3" xfId="160"/>
    <cellStyle name="20% - Ênfase4 3 2 4" xfId="161"/>
    <cellStyle name="20% - Ênfase4 3 3" xfId="162"/>
    <cellStyle name="20% - Ênfase4 3 4" xfId="163"/>
    <cellStyle name="20% - Ênfase4 4" xfId="164"/>
    <cellStyle name="20% - Ênfase4 4 2" xfId="165"/>
    <cellStyle name="20% - Ênfase4 4 3" xfId="166"/>
    <cellStyle name="20% - Ênfase4 4 4" xfId="167"/>
    <cellStyle name="20% - Ênfase4 4 5" xfId="168"/>
    <cellStyle name="20% - Ênfase4 5" xfId="169"/>
    <cellStyle name="20% - Ênfase4 5 2" xfId="170"/>
    <cellStyle name="20% - Ênfase4 5 3" xfId="171"/>
    <cellStyle name="20% - Ênfase4 5 4" xfId="172"/>
    <cellStyle name="20% - Ênfase4 6" xfId="173"/>
    <cellStyle name="20% - Ênfase4 6 2" xfId="174"/>
    <cellStyle name="20% - Ênfase4 7" xfId="175"/>
    <cellStyle name="20% - Ênfase4 7 2" xfId="176"/>
    <cellStyle name="20% - Ênfase4 8" xfId="177"/>
    <cellStyle name="20% - Ênfase4 8 2" xfId="178"/>
    <cellStyle name="20% - Ênfase4 9" xfId="179"/>
    <cellStyle name="20% - Ênfase4 9 2" xfId="180"/>
    <cellStyle name="20% - Ênfase5 1" xfId="181"/>
    <cellStyle name="20% - Ênfase5 10" xfId="182"/>
    <cellStyle name="20% - Ênfase5 10 2" xfId="183"/>
    <cellStyle name="20% - Ênfase5 11" xfId="184"/>
    <cellStyle name="20% - Ênfase5 11 2" xfId="185"/>
    <cellStyle name="20% - Ênfase5 12" xfId="186"/>
    <cellStyle name="20% - Ênfase5 12 2" xfId="187"/>
    <cellStyle name="20% - Ênfase5 13" xfId="188"/>
    <cellStyle name="20% - Ênfase5 13 2" xfId="189"/>
    <cellStyle name="20% - Ênfase5 14 2" xfId="190"/>
    <cellStyle name="20% - Ênfase5 15 2" xfId="191"/>
    <cellStyle name="20% - Ênfase5 16 2" xfId="192"/>
    <cellStyle name="20% - Ênfase5 17 2" xfId="193"/>
    <cellStyle name="20% - Ênfase5 2" xfId="194"/>
    <cellStyle name="20% - Ênfase5 2 2" xfId="195"/>
    <cellStyle name="20% - Ênfase5 2 2 2" xfId="196"/>
    <cellStyle name="20% - Ênfase5 2 2 3" xfId="197"/>
    <cellStyle name="20% - Ênfase5 2 3" xfId="198"/>
    <cellStyle name="20% - Ênfase5 3" xfId="199"/>
    <cellStyle name="20% - Ênfase5 3 2" xfId="200"/>
    <cellStyle name="20% - Ênfase5 3 2 2" xfId="201"/>
    <cellStyle name="20% - Ênfase5 3 2 3" xfId="202"/>
    <cellStyle name="20% - Ênfase5 3 3" xfId="203"/>
    <cellStyle name="20% - Ênfase5 4" xfId="204"/>
    <cellStyle name="20% - Ênfase5 4 2" xfId="205"/>
    <cellStyle name="20% - Ênfase5 4 3" xfId="206"/>
    <cellStyle name="20% - Ênfase5 4 4" xfId="207"/>
    <cellStyle name="20% - Ênfase5 5" xfId="208"/>
    <cellStyle name="20% - Ênfase5 5 2" xfId="209"/>
    <cellStyle name="20% - Ênfase5 5 3" xfId="210"/>
    <cellStyle name="20% - Ênfase5 6" xfId="211"/>
    <cellStyle name="20% - Ênfase5 6 2" xfId="212"/>
    <cellStyle name="20% - Ênfase5 7" xfId="213"/>
    <cellStyle name="20% - Ênfase5 7 2" xfId="214"/>
    <cellStyle name="20% - Ênfase5 8" xfId="215"/>
    <cellStyle name="20% - Ênfase5 8 2" xfId="216"/>
    <cellStyle name="20% - Ênfase5 9" xfId="217"/>
    <cellStyle name="20% - Ênfase5 9 2" xfId="218"/>
    <cellStyle name="20% - Ênfase6 1" xfId="219"/>
    <cellStyle name="20% - Ênfase6 10" xfId="220"/>
    <cellStyle name="20% - Ênfase6 10 2" xfId="221"/>
    <cellStyle name="20% - Ênfase6 11" xfId="222"/>
    <cellStyle name="20% - Ênfase6 11 2" xfId="223"/>
    <cellStyle name="20% - Ênfase6 12" xfId="224"/>
    <cellStyle name="20% - Ênfase6 12 2" xfId="225"/>
    <cellStyle name="20% - Ênfase6 13" xfId="226"/>
    <cellStyle name="20% - Ênfase6 13 2" xfId="227"/>
    <cellStyle name="20% - Ênfase6 14 2" xfId="228"/>
    <cellStyle name="20% - Ênfase6 15 2" xfId="229"/>
    <cellStyle name="20% - Ênfase6 16 2" xfId="230"/>
    <cellStyle name="20% - Ênfase6 17 2" xfId="231"/>
    <cellStyle name="20% - Ênfase6 2" xfId="232"/>
    <cellStyle name="20% - Ênfase6 2 2" xfId="233"/>
    <cellStyle name="20% - Ênfase6 2 2 2" xfId="234"/>
    <cellStyle name="20% - Ênfase6 2 2 3" xfId="235"/>
    <cellStyle name="20% - Ênfase6 2 3" xfId="236"/>
    <cellStyle name="20% - Ênfase6 3" xfId="237"/>
    <cellStyle name="20% - Ênfase6 3 2" xfId="238"/>
    <cellStyle name="20% - Ênfase6 3 2 2" xfId="239"/>
    <cellStyle name="20% - Ênfase6 3 2 3" xfId="240"/>
    <cellStyle name="20% - Ênfase6 3 3" xfId="241"/>
    <cellStyle name="20% - Ênfase6 4" xfId="242"/>
    <cellStyle name="20% - Ênfase6 4 2" xfId="243"/>
    <cellStyle name="20% - Ênfase6 4 3" xfId="244"/>
    <cellStyle name="20% - Ênfase6 4 4" xfId="245"/>
    <cellStyle name="20% - Ênfase6 5" xfId="246"/>
    <cellStyle name="20% - Ênfase6 5 2" xfId="247"/>
    <cellStyle name="20% - Ênfase6 5 3" xfId="248"/>
    <cellStyle name="20% - Ênfase6 6" xfId="249"/>
    <cellStyle name="20% - Ênfase6 6 2" xfId="250"/>
    <cellStyle name="20% - Ênfase6 7" xfId="251"/>
    <cellStyle name="20% - Ênfase6 7 2" xfId="252"/>
    <cellStyle name="20% - Ênfase6 8" xfId="253"/>
    <cellStyle name="20% - Ênfase6 8 2" xfId="254"/>
    <cellStyle name="20% - Ênfase6 9" xfId="255"/>
    <cellStyle name="20% - Ênfase6 9 2" xfId="256"/>
    <cellStyle name="40% - Ênfase1 1" xfId="257"/>
    <cellStyle name="40% - Ênfase1 10" xfId="258"/>
    <cellStyle name="40% - Ênfase1 10 2" xfId="259"/>
    <cellStyle name="40% - Ênfase1 11" xfId="260"/>
    <cellStyle name="40% - Ênfase1 11 2" xfId="261"/>
    <cellStyle name="40% - Ênfase1 12" xfId="262"/>
    <cellStyle name="40% - Ênfase1 12 2" xfId="263"/>
    <cellStyle name="40% - Ênfase1 13" xfId="264"/>
    <cellStyle name="40% - Ênfase1 13 2" xfId="265"/>
    <cellStyle name="40% - Ênfase1 14 2" xfId="266"/>
    <cellStyle name="40% - Ênfase1 15 2" xfId="267"/>
    <cellStyle name="40% - Ênfase1 16 2" xfId="268"/>
    <cellStyle name="40% - Ênfase1 17 2" xfId="269"/>
    <cellStyle name="40% - Ênfase1 2" xfId="270"/>
    <cellStyle name="40% - Ênfase1 2 2" xfId="271"/>
    <cellStyle name="40% - Ênfase1 2 2 2" xfId="272"/>
    <cellStyle name="40% - Ênfase1 2 2 3" xfId="273"/>
    <cellStyle name="40% - Ênfase1 2 3" xfId="274"/>
    <cellStyle name="40% - Ênfase1 3" xfId="275"/>
    <cellStyle name="40% - Ênfase1 3 2" xfId="276"/>
    <cellStyle name="40% - Ênfase1 3 2 2" xfId="277"/>
    <cellStyle name="40% - Ênfase1 3 2 3" xfId="278"/>
    <cellStyle name="40% - Ênfase1 3 3" xfId="279"/>
    <cellStyle name="40% - Ênfase1 4" xfId="280"/>
    <cellStyle name="40% - Ênfase1 4 2" xfId="281"/>
    <cellStyle name="40% - Ênfase1 4 3" xfId="282"/>
    <cellStyle name="40% - Ênfase1 4 4" xfId="283"/>
    <cellStyle name="40% - Ênfase1 5" xfId="284"/>
    <cellStyle name="40% - Ênfase1 5 2" xfId="285"/>
    <cellStyle name="40% - Ênfase1 5 3" xfId="286"/>
    <cellStyle name="40% - Ênfase1 6" xfId="287"/>
    <cellStyle name="40% - Ênfase1 6 2" xfId="288"/>
    <cellStyle name="40% - Ênfase1 7" xfId="289"/>
    <cellStyle name="40% - Ênfase1 7 2" xfId="290"/>
    <cellStyle name="40% - Ênfase1 8" xfId="291"/>
    <cellStyle name="40% - Ênfase1 8 2" xfId="292"/>
    <cellStyle name="40% - Ênfase1 9" xfId="293"/>
    <cellStyle name="40% - Ênfase1 9 2" xfId="294"/>
    <cellStyle name="40% - Ênfase2 1" xfId="295"/>
    <cellStyle name="40% - Ênfase2 10" xfId="296"/>
    <cellStyle name="40% - Ênfase2 10 2" xfId="297"/>
    <cellStyle name="40% - Ênfase2 11" xfId="298"/>
    <cellStyle name="40% - Ênfase2 11 2" xfId="299"/>
    <cellStyle name="40% - Ênfase2 12" xfId="300"/>
    <cellStyle name="40% - Ênfase2 12 2" xfId="301"/>
    <cellStyle name="40% - Ênfase2 13" xfId="302"/>
    <cellStyle name="40% - Ênfase2 13 2" xfId="303"/>
    <cellStyle name="40% - Ênfase2 14 2" xfId="304"/>
    <cellStyle name="40% - Ênfase2 15 2" xfId="305"/>
    <cellStyle name="40% - Ênfase2 16 2" xfId="306"/>
    <cellStyle name="40% - Ênfase2 17 2" xfId="307"/>
    <cellStyle name="40% - Ênfase2 2" xfId="308"/>
    <cellStyle name="40% - Ênfase2 2 2" xfId="309"/>
    <cellStyle name="40% - Ênfase2 2 2 2" xfId="310"/>
    <cellStyle name="40% - Ênfase2 2 2 3" xfId="311"/>
    <cellStyle name="40% - Ênfase2 2 3" xfId="312"/>
    <cellStyle name="40% - Ênfase2 3" xfId="313"/>
    <cellStyle name="40% - Ênfase2 3 2" xfId="314"/>
    <cellStyle name="40% - Ênfase2 3 2 2" xfId="315"/>
    <cellStyle name="40% - Ênfase2 3 2 3" xfId="316"/>
    <cellStyle name="40% - Ênfase2 3 3" xfId="317"/>
    <cellStyle name="40% - Ênfase2 4" xfId="318"/>
    <cellStyle name="40% - Ênfase2 4 2" xfId="319"/>
    <cellStyle name="40% - Ênfase2 4 3" xfId="320"/>
    <cellStyle name="40% - Ênfase2 4 4" xfId="321"/>
    <cellStyle name="40% - Ênfase2 5" xfId="322"/>
    <cellStyle name="40% - Ênfase2 5 2" xfId="323"/>
    <cellStyle name="40% - Ênfase2 5 3" xfId="324"/>
    <cellStyle name="40% - Ênfase2 6" xfId="325"/>
    <cellStyle name="40% - Ênfase2 6 2" xfId="326"/>
    <cellStyle name="40% - Ênfase2 7" xfId="327"/>
    <cellStyle name="40% - Ênfase2 7 2" xfId="328"/>
    <cellStyle name="40% - Ênfase2 8" xfId="329"/>
    <cellStyle name="40% - Ênfase2 8 2" xfId="330"/>
    <cellStyle name="40% - Ênfase2 9" xfId="331"/>
    <cellStyle name="40% - Ênfase2 9 2" xfId="332"/>
    <cellStyle name="40% - Ênfase3 1" xfId="333"/>
    <cellStyle name="40% - Ênfase3 10" xfId="334"/>
    <cellStyle name="40% - Ênfase3 10 2" xfId="335"/>
    <cellStyle name="40% - Ênfase3 11" xfId="336"/>
    <cellStyle name="40% - Ênfase3 11 2" xfId="337"/>
    <cellStyle name="40% - Ênfase3 12" xfId="338"/>
    <cellStyle name="40% - Ênfase3 12 2" xfId="339"/>
    <cellStyle name="40% - Ênfase3 13" xfId="340"/>
    <cellStyle name="40% - Ênfase3 13 2" xfId="341"/>
    <cellStyle name="40% - Ênfase3 14 2" xfId="342"/>
    <cellStyle name="40% - Ênfase3 15 2" xfId="343"/>
    <cellStyle name="40% - Ênfase3 16 2" xfId="344"/>
    <cellStyle name="40% - Ênfase3 17 2" xfId="345"/>
    <cellStyle name="40% - Ênfase3 2" xfId="346"/>
    <cellStyle name="40% - Ênfase3 2 2" xfId="347"/>
    <cellStyle name="40% - Ênfase3 2 2 2" xfId="348"/>
    <cellStyle name="40% - Ênfase3 2 2 3" xfId="349"/>
    <cellStyle name="40% - Ênfase3 2 2 4" xfId="350"/>
    <cellStyle name="40% - Ênfase3 2 3" xfId="351"/>
    <cellStyle name="40% - Ênfase3 2 4" xfId="352"/>
    <cellStyle name="40% - Ênfase3 3" xfId="353"/>
    <cellStyle name="40% - Ênfase3 3 2" xfId="354"/>
    <cellStyle name="40% - Ênfase3 3 2 2" xfId="355"/>
    <cellStyle name="40% - Ênfase3 3 2 3" xfId="356"/>
    <cellStyle name="40% - Ênfase3 3 2 4" xfId="357"/>
    <cellStyle name="40% - Ênfase3 3 3" xfId="358"/>
    <cellStyle name="40% - Ênfase3 3 4" xfId="359"/>
    <cellStyle name="40% - Ênfase3 4" xfId="360"/>
    <cellStyle name="40% - Ênfase3 4 2" xfId="361"/>
    <cellStyle name="40% - Ênfase3 4 3" xfId="362"/>
    <cellStyle name="40% - Ênfase3 4 4" xfId="363"/>
    <cellStyle name="40% - Ênfase3 4 5" xfId="364"/>
    <cellStyle name="40% - Ênfase3 5" xfId="365"/>
    <cellStyle name="40% - Ênfase3 5 2" xfId="366"/>
    <cellStyle name="40% - Ênfase3 5 3" xfId="367"/>
    <cellStyle name="40% - Ênfase3 5 4" xfId="368"/>
    <cellStyle name="40% - Ênfase3 6" xfId="369"/>
    <cellStyle name="40% - Ênfase3 6 2" xfId="370"/>
    <cellStyle name="40% - Ênfase3 7" xfId="371"/>
    <cellStyle name="40% - Ênfase3 7 2" xfId="372"/>
    <cellStyle name="40% - Ênfase3 8" xfId="373"/>
    <cellStyle name="40% - Ênfase3 8 2" xfId="374"/>
    <cellStyle name="40% - Ênfase3 9" xfId="375"/>
    <cellStyle name="40% - Ênfase3 9 2" xfId="376"/>
    <cellStyle name="40% - Ênfase4 1" xfId="377"/>
    <cellStyle name="40% - Ênfase4 10" xfId="378"/>
    <cellStyle name="40% - Ênfase4 10 2" xfId="379"/>
    <cellStyle name="40% - Ênfase4 11" xfId="380"/>
    <cellStyle name="40% - Ênfase4 11 2" xfId="381"/>
    <cellStyle name="40% - Ênfase4 12" xfId="382"/>
    <cellStyle name="40% - Ênfase4 12 2" xfId="383"/>
    <cellStyle name="40% - Ênfase4 13" xfId="384"/>
    <cellStyle name="40% - Ênfase4 13 2" xfId="385"/>
    <cellStyle name="40% - Ênfase4 14 2" xfId="386"/>
    <cellStyle name="40% - Ênfase4 15 2" xfId="387"/>
    <cellStyle name="40% - Ênfase4 16 2" xfId="388"/>
    <cellStyle name="40% - Ênfase4 17 2" xfId="389"/>
    <cellStyle name="40% - Ênfase4 2" xfId="390"/>
    <cellStyle name="40% - Ênfase4 2 2" xfId="391"/>
    <cellStyle name="40% - Ênfase4 2 2 2" xfId="392"/>
    <cellStyle name="40% - Ênfase4 2 2 3" xfId="393"/>
    <cellStyle name="40% - Ênfase4 2 3" xfId="394"/>
    <cellStyle name="40% - Ênfase4 3" xfId="395"/>
    <cellStyle name="40% - Ênfase4 3 2" xfId="396"/>
    <cellStyle name="40% - Ênfase4 3 2 2" xfId="397"/>
    <cellStyle name="40% - Ênfase4 3 2 3" xfId="398"/>
    <cellStyle name="40% - Ênfase4 3 3" xfId="399"/>
    <cellStyle name="40% - Ênfase4 4" xfId="400"/>
    <cellStyle name="40% - Ênfase4 4 2" xfId="401"/>
    <cellStyle name="40% - Ênfase4 4 3" xfId="402"/>
    <cellStyle name="40% - Ênfase4 4 4" xfId="403"/>
    <cellStyle name="40% - Ênfase4 5" xfId="404"/>
    <cellStyle name="40% - Ênfase4 5 2" xfId="405"/>
    <cellStyle name="40% - Ênfase4 5 3" xfId="406"/>
    <cellStyle name="40% - Ênfase4 6" xfId="407"/>
    <cellStyle name="40% - Ênfase4 6 2" xfId="408"/>
    <cellStyle name="40% - Ênfase4 7" xfId="409"/>
    <cellStyle name="40% - Ênfase4 7 2" xfId="410"/>
    <cellStyle name="40% - Ênfase4 8" xfId="411"/>
    <cellStyle name="40% - Ênfase4 8 2" xfId="412"/>
    <cellStyle name="40% - Ênfase4 9" xfId="413"/>
    <cellStyle name="40% - Ênfase4 9 2" xfId="414"/>
    <cellStyle name="40% - Ênfase5 1" xfId="415"/>
    <cellStyle name="40% - Ênfase5 10" xfId="416"/>
    <cellStyle name="40% - Ênfase5 10 2" xfId="417"/>
    <cellStyle name="40% - Ênfase5 11" xfId="418"/>
    <cellStyle name="40% - Ênfase5 11 2" xfId="419"/>
    <cellStyle name="40% - Ênfase5 12" xfId="420"/>
    <cellStyle name="40% - Ênfase5 12 2" xfId="421"/>
    <cellStyle name="40% - Ênfase5 13" xfId="422"/>
    <cellStyle name="40% - Ênfase5 13 2" xfId="423"/>
    <cellStyle name="40% - Ênfase5 14 2" xfId="424"/>
    <cellStyle name="40% - Ênfase5 15 2" xfId="425"/>
    <cellStyle name="40% - Ênfase5 16 2" xfId="426"/>
    <cellStyle name="40% - Ênfase5 17 2" xfId="427"/>
    <cellStyle name="40% - Ênfase5 2" xfId="428"/>
    <cellStyle name="40% - Ênfase5 2 2" xfId="429"/>
    <cellStyle name="40% - Ênfase5 2 2 2" xfId="430"/>
    <cellStyle name="40% - Ênfase5 2 2 3" xfId="431"/>
    <cellStyle name="40% - Ênfase5 2 3" xfId="432"/>
    <cellStyle name="40% - Ênfase5 3" xfId="433"/>
    <cellStyle name="40% - Ênfase5 3 2" xfId="434"/>
    <cellStyle name="40% - Ênfase5 3 2 2" xfId="435"/>
    <cellStyle name="40% - Ênfase5 3 2 3" xfId="436"/>
    <cellStyle name="40% - Ênfase5 3 3" xfId="437"/>
    <cellStyle name="40% - Ênfase5 4" xfId="438"/>
    <cellStyle name="40% - Ênfase5 4 2" xfId="439"/>
    <cellStyle name="40% - Ênfase5 4 3" xfId="440"/>
    <cellStyle name="40% - Ênfase5 4 4" xfId="441"/>
    <cellStyle name="40% - Ênfase5 5" xfId="442"/>
    <cellStyle name="40% - Ênfase5 5 2" xfId="443"/>
    <cellStyle name="40% - Ênfase5 5 3" xfId="444"/>
    <cellStyle name="40% - Ênfase5 6" xfId="445"/>
    <cellStyle name="40% - Ênfase5 6 2" xfId="446"/>
    <cellStyle name="40% - Ênfase5 7" xfId="447"/>
    <cellStyle name="40% - Ênfase5 7 2" xfId="448"/>
    <cellStyle name="40% - Ênfase5 8" xfId="449"/>
    <cellStyle name="40% - Ênfase5 8 2" xfId="450"/>
    <cellStyle name="40% - Ênfase5 9" xfId="451"/>
    <cellStyle name="40% - Ênfase5 9 2" xfId="452"/>
    <cellStyle name="40% - Ênfase6 1" xfId="453"/>
    <cellStyle name="40% - Ênfase6 10" xfId="454"/>
    <cellStyle name="40% - Ênfase6 10 2" xfId="455"/>
    <cellStyle name="40% - Ênfase6 11" xfId="456"/>
    <cellStyle name="40% - Ênfase6 11 2" xfId="457"/>
    <cellStyle name="40% - Ênfase6 12" xfId="458"/>
    <cellStyle name="40% - Ênfase6 12 2" xfId="459"/>
    <cellStyle name="40% - Ênfase6 13" xfId="460"/>
    <cellStyle name="40% - Ênfase6 13 2" xfId="461"/>
    <cellStyle name="40% - Ênfase6 14 2" xfId="462"/>
    <cellStyle name="40% - Ênfase6 15 2" xfId="463"/>
    <cellStyle name="40% - Ênfase6 16 2" xfId="464"/>
    <cellStyle name="40% - Ênfase6 17 2" xfId="465"/>
    <cellStyle name="40% - Ênfase6 2" xfId="466"/>
    <cellStyle name="40% - Ênfase6 2 2" xfId="467"/>
    <cellStyle name="40% - Ênfase6 2 2 2" xfId="468"/>
    <cellStyle name="40% - Ênfase6 2 2 3" xfId="469"/>
    <cellStyle name="40% - Ênfase6 2 3" xfId="470"/>
    <cellStyle name="40% - Ênfase6 3" xfId="471"/>
    <cellStyle name="40% - Ênfase6 3 2" xfId="472"/>
    <cellStyle name="40% - Ênfase6 3 2 2" xfId="473"/>
    <cellStyle name="40% - Ênfase6 3 2 3" xfId="474"/>
    <cellStyle name="40% - Ênfase6 3 3" xfId="475"/>
    <cellStyle name="40% - Ênfase6 4" xfId="476"/>
    <cellStyle name="40% - Ênfase6 4 2" xfId="477"/>
    <cellStyle name="40% - Ênfase6 4 3" xfId="478"/>
    <cellStyle name="40% - Ênfase6 4 4" xfId="479"/>
    <cellStyle name="40% - Ênfase6 5" xfId="480"/>
    <cellStyle name="40% - Ênfase6 5 2" xfId="481"/>
    <cellStyle name="40% - Ênfase6 5 3" xfId="482"/>
    <cellStyle name="40% - Ênfase6 6" xfId="483"/>
    <cellStyle name="40% - Ênfase6 6 2" xfId="484"/>
    <cellStyle name="40% - Ênfase6 7" xfId="485"/>
    <cellStyle name="40% - Ênfase6 7 2" xfId="486"/>
    <cellStyle name="40% - Ênfase6 8" xfId="487"/>
    <cellStyle name="40% - Ênfase6 8 2" xfId="488"/>
    <cellStyle name="40% - Ênfase6 9" xfId="489"/>
    <cellStyle name="40% - Ênfase6 9 2" xfId="490"/>
    <cellStyle name="60% - Ênfase1 1" xfId="491"/>
    <cellStyle name="60% - Ênfase1 10 2" xfId="492"/>
    <cellStyle name="60% - Ênfase1 11 2" xfId="493"/>
    <cellStyle name="60% - Ênfase1 12 2" xfId="494"/>
    <cellStyle name="60% - Ênfase1 13 2" xfId="495"/>
    <cellStyle name="60% - Ênfase1 14 2" xfId="496"/>
    <cellStyle name="60% - Ênfase1 15 2" xfId="497"/>
    <cellStyle name="60% - Ênfase1 16 2" xfId="498"/>
    <cellStyle name="60% - Ênfase1 17 2" xfId="499"/>
    <cellStyle name="60% - Ênfase1 2" xfId="500"/>
    <cellStyle name="60% - Ênfase1 2 2" xfId="501"/>
    <cellStyle name="60% - Ênfase1 3" xfId="502"/>
    <cellStyle name="60% - Ênfase1 3 2" xfId="503"/>
    <cellStyle name="60% - Ênfase1 4" xfId="504"/>
    <cellStyle name="60% - Ênfase1 4 2" xfId="505"/>
    <cellStyle name="60% - Ênfase1 5" xfId="506"/>
    <cellStyle name="60% - Ênfase1 5 2" xfId="507"/>
    <cellStyle name="60% - Ênfase1 6" xfId="508"/>
    <cellStyle name="60% - Ênfase1 6 2" xfId="509"/>
    <cellStyle name="60% - Ênfase1 7" xfId="510"/>
    <cellStyle name="60% - Ênfase1 7 2" xfId="511"/>
    <cellStyle name="60% - Ênfase1 8" xfId="512"/>
    <cellStyle name="60% - Ênfase1 8 2" xfId="513"/>
    <cellStyle name="60% - Ênfase1 9 2" xfId="514"/>
    <cellStyle name="60% - Ênfase2 1" xfId="515"/>
    <cellStyle name="60% - Ênfase2 10 2" xfId="516"/>
    <cellStyle name="60% - Ênfase2 11 2" xfId="517"/>
    <cellStyle name="60% - Ênfase2 12 2" xfId="518"/>
    <cellStyle name="60% - Ênfase2 13 2" xfId="519"/>
    <cellStyle name="60% - Ênfase2 14 2" xfId="520"/>
    <cellStyle name="60% - Ênfase2 15 2" xfId="521"/>
    <cellStyle name="60% - Ênfase2 16 2" xfId="522"/>
    <cellStyle name="60% - Ênfase2 17 2" xfId="523"/>
    <cellStyle name="60% - Ênfase2 2" xfId="524"/>
    <cellStyle name="60% - Ênfase2 2 2" xfId="525"/>
    <cellStyle name="60% - Ênfase2 3" xfId="526"/>
    <cellStyle name="60% - Ênfase2 3 2" xfId="527"/>
    <cellStyle name="60% - Ênfase2 4" xfId="528"/>
    <cellStyle name="60% - Ênfase2 4 2" xfId="529"/>
    <cellStyle name="60% - Ênfase2 5" xfId="530"/>
    <cellStyle name="60% - Ênfase2 5 2" xfId="531"/>
    <cellStyle name="60% - Ênfase2 6" xfId="532"/>
    <cellStyle name="60% - Ênfase2 6 2" xfId="533"/>
    <cellStyle name="60% - Ênfase2 7" xfId="534"/>
    <cellStyle name="60% - Ênfase2 7 2" xfId="535"/>
    <cellStyle name="60% - Ênfase2 8" xfId="536"/>
    <cellStyle name="60% - Ênfase2 8 2" xfId="537"/>
    <cellStyle name="60% - Ênfase2 9 2" xfId="538"/>
    <cellStyle name="60% - Ênfase3 1" xfId="539"/>
    <cellStyle name="60% - Ênfase3 10 2" xfId="540"/>
    <cellStyle name="60% - Ênfase3 11 2" xfId="541"/>
    <cellStyle name="60% - Ênfase3 12 2" xfId="542"/>
    <cellStyle name="60% - Ênfase3 13 2" xfId="543"/>
    <cellStyle name="60% - Ênfase3 14 2" xfId="544"/>
    <cellStyle name="60% - Ênfase3 15 2" xfId="545"/>
    <cellStyle name="60% - Ênfase3 16 2" xfId="546"/>
    <cellStyle name="60% - Ênfase3 17 2" xfId="547"/>
    <cellStyle name="60% - Ênfase3 2" xfId="548"/>
    <cellStyle name="60% - Ênfase3 2 2" xfId="549"/>
    <cellStyle name="60% - Ênfase3 2 3" xfId="550"/>
    <cellStyle name="60% - Ênfase3 3" xfId="551"/>
    <cellStyle name="60% - Ênfase3 3 2" xfId="552"/>
    <cellStyle name="60% - Ênfase3 4" xfId="553"/>
    <cellStyle name="60% - Ênfase3 4 2" xfId="554"/>
    <cellStyle name="60% - Ênfase3 5" xfId="555"/>
    <cellStyle name="60% - Ênfase3 5 2" xfId="556"/>
    <cellStyle name="60% - Ênfase3 6" xfId="557"/>
    <cellStyle name="60% - Ênfase3 6 2" xfId="558"/>
    <cellStyle name="60% - Ênfase3 7" xfId="559"/>
    <cellStyle name="60% - Ênfase3 7 2" xfId="560"/>
    <cellStyle name="60% - Ênfase3 8" xfId="561"/>
    <cellStyle name="60% - Ênfase3 8 2" xfId="562"/>
    <cellStyle name="60% - Ênfase3 9 2" xfId="563"/>
    <cellStyle name="60% - Ênfase4 1" xfId="564"/>
    <cellStyle name="60% - Ênfase4 10 2" xfId="565"/>
    <cellStyle name="60% - Ênfase4 11 2" xfId="566"/>
    <cellStyle name="60% - Ênfase4 12 2" xfId="567"/>
    <cellStyle name="60% - Ênfase4 13 2" xfId="568"/>
    <cellStyle name="60% - Ênfase4 14 2" xfId="569"/>
    <cellStyle name="60% - Ênfase4 15 2" xfId="570"/>
    <cellStyle name="60% - Ênfase4 16 2" xfId="571"/>
    <cellStyle name="60% - Ênfase4 17 2" xfId="572"/>
    <cellStyle name="60% - Ênfase4 2" xfId="573"/>
    <cellStyle name="60% - Ênfase4 2 2" xfId="574"/>
    <cellStyle name="60% - Ênfase4 2 3" xfId="575"/>
    <cellStyle name="60% - Ênfase4 3" xfId="576"/>
    <cellStyle name="60% - Ênfase4 3 2" xfId="577"/>
    <cellStyle name="60% - Ênfase4 4" xfId="578"/>
    <cellStyle name="60% - Ênfase4 4 2" xfId="579"/>
    <cellStyle name="60% - Ênfase4 5" xfId="580"/>
    <cellStyle name="60% - Ênfase4 5 2" xfId="581"/>
    <cellStyle name="60% - Ênfase4 6" xfId="582"/>
    <cellStyle name="60% - Ênfase4 6 2" xfId="583"/>
    <cellStyle name="60% - Ênfase4 7" xfId="584"/>
    <cellStyle name="60% - Ênfase4 7 2" xfId="585"/>
    <cellStyle name="60% - Ênfase4 8" xfId="586"/>
    <cellStyle name="60% - Ênfase4 8 2" xfId="587"/>
    <cellStyle name="60% - Ênfase4 9 2" xfId="588"/>
    <cellStyle name="60% - Ênfase5 1" xfId="589"/>
    <cellStyle name="60% - Ênfase5 10 2" xfId="590"/>
    <cellStyle name="60% - Ênfase5 11 2" xfId="591"/>
    <cellStyle name="60% - Ênfase5 12 2" xfId="592"/>
    <cellStyle name="60% - Ênfase5 13 2" xfId="593"/>
    <cellStyle name="60% - Ênfase5 14 2" xfId="594"/>
    <cellStyle name="60% - Ênfase5 15 2" xfId="595"/>
    <cellStyle name="60% - Ênfase5 16 2" xfId="596"/>
    <cellStyle name="60% - Ênfase5 17 2" xfId="597"/>
    <cellStyle name="60% - Ênfase5 2" xfId="598"/>
    <cellStyle name="60% - Ênfase5 2 2" xfId="599"/>
    <cellStyle name="60% - Ênfase5 3" xfId="600"/>
    <cellStyle name="60% - Ênfase5 3 2" xfId="601"/>
    <cellStyle name="60% - Ênfase5 4" xfId="602"/>
    <cellStyle name="60% - Ênfase5 4 2" xfId="603"/>
    <cellStyle name="60% - Ênfase5 5" xfId="604"/>
    <cellStyle name="60% - Ênfase5 5 2" xfId="605"/>
    <cellStyle name="60% - Ênfase5 6" xfId="606"/>
    <cellStyle name="60% - Ênfase5 6 2" xfId="607"/>
    <cellStyle name="60% - Ênfase5 7" xfId="608"/>
    <cellStyle name="60% - Ênfase5 7 2" xfId="609"/>
    <cellStyle name="60% - Ênfase5 8" xfId="610"/>
    <cellStyle name="60% - Ênfase5 8 2" xfId="611"/>
    <cellStyle name="60% - Ênfase5 9 2" xfId="612"/>
    <cellStyle name="60% - Ênfase6 1" xfId="613"/>
    <cellStyle name="60% - Ênfase6 10 2" xfId="614"/>
    <cellStyle name="60% - Ênfase6 11 2" xfId="615"/>
    <cellStyle name="60% - Ênfase6 12 2" xfId="616"/>
    <cellStyle name="60% - Ênfase6 13 2" xfId="617"/>
    <cellStyle name="60% - Ênfase6 14 2" xfId="618"/>
    <cellStyle name="60% - Ênfase6 15 2" xfId="619"/>
    <cellStyle name="60% - Ênfase6 16 2" xfId="620"/>
    <cellStyle name="60% - Ênfase6 17 2" xfId="621"/>
    <cellStyle name="60% - Ênfase6 2" xfId="622"/>
    <cellStyle name="60% - Ênfase6 2 2" xfId="623"/>
    <cellStyle name="60% - Ênfase6 2 3" xfId="624"/>
    <cellStyle name="60% - Ênfase6 3" xfId="625"/>
    <cellStyle name="60% - Ênfase6 3 2" xfId="626"/>
    <cellStyle name="60% - Ênfase6 4" xfId="627"/>
    <cellStyle name="60% - Ênfase6 4 2" xfId="628"/>
    <cellStyle name="60% - Ênfase6 5" xfId="629"/>
    <cellStyle name="60% - Ênfase6 5 2" xfId="630"/>
    <cellStyle name="60% - Ênfase6 6" xfId="631"/>
    <cellStyle name="60% - Ênfase6 6 2" xfId="632"/>
    <cellStyle name="60% - Ênfase6 7" xfId="633"/>
    <cellStyle name="60% - Ênfase6 7 2" xfId="634"/>
    <cellStyle name="60% - Ênfase6 8" xfId="635"/>
    <cellStyle name="60% - Ênfase6 8 2" xfId="636"/>
    <cellStyle name="60% - Ênfase6 9 2" xfId="637"/>
    <cellStyle name="Bom 1" xfId="638"/>
    <cellStyle name="Bom 10 2" xfId="639"/>
    <cellStyle name="Bom 11 2" xfId="640"/>
    <cellStyle name="Bom 12 2" xfId="641"/>
    <cellStyle name="Bom 13 2" xfId="642"/>
    <cellStyle name="Bom 14 2" xfId="643"/>
    <cellStyle name="Bom 15 2" xfId="644"/>
    <cellStyle name="Bom 16 2" xfId="645"/>
    <cellStyle name="Bom 17 2" xfId="646"/>
    <cellStyle name="Bom 2" xfId="647"/>
    <cellStyle name="Bom 2 2" xfId="648"/>
    <cellStyle name="Bom 3" xfId="649"/>
    <cellStyle name="Bom 3 2" xfId="650"/>
    <cellStyle name="Bom 4" xfId="651"/>
    <cellStyle name="Bom 4 2" xfId="652"/>
    <cellStyle name="Bom 5" xfId="653"/>
    <cellStyle name="Bom 5 2" xfId="654"/>
    <cellStyle name="Bom 6" xfId="655"/>
    <cellStyle name="Bom 6 2" xfId="656"/>
    <cellStyle name="Bom 7" xfId="657"/>
    <cellStyle name="Bom 7 2" xfId="658"/>
    <cellStyle name="Bom 8" xfId="659"/>
    <cellStyle name="Bom 8 2" xfId="660"/>
    <cellStyle name="Bom 9 2" xfId="661"/>
    <cellStyle name="Cabeçalho 1" xfId="662"/>
    <cellStyle name="Cabeçalho 2" xfId="663"/>
    <cellStyle name="Cálculo 1" xfId="666"/>
    <cellStyle name="Cálculo 10 2" xfId="667"/>
    <cellStyle name="Cálculo 11 2" xfId="668"/>
    <cellStyle name="Cálculo 12 2" xfId="669"/>
    <cellStyle name="Cálculo 13 2" xfId="670"/>
    <cellStyle name="Cálculo 14 2" xfId="671"/>
    <cellStyle name="Cálculo 15 2" xfId="672"/>
    <cellStyle name="Cálculo 16 2" xfId="673"/>
    <cellStyle name="Cálculo 17 2" xfId="674"/>
    <cellStyle name="Cálculo 2" xfId="675"/>
    <cellStyle name="Cálculo 2 2" xfId="676"/>
    <cellStyle name="Cálculo 3" xfId="677"/>
    <cellStyle name="Cálculo 3 2" xfId="678"/>
    <cellStyle name="Cálculo 4" xfId="679"/>
    <cellStyle name="Cálculo 4 2" xfId="680"/>
    <cellStyle name="Cálculo 5" xfId="681"/>
    <cellStyle name="Cálculo 5 2" xfId="682"/>
    <cellStyle name="Cálculo 6" xfId="683"/>
    <cellStyle name="Cálculo 6 2" xfId="684"/>
    <cellStyle name="Cálculo 7" xfId="685"/>
    <cellStyle name="Cálculo 7 2" xfId="686"/>
    <cellStyle name="Cálculo 8" xfId="687"/>
    <cellStyle name="Cálculo 8 2" xfId="688"/>
    <cellStyle name="Cálculo 9 2" xfId="689"/>
    <cellStyle name="Célula de Verificação 1" xfId="690"/>
    <cellStyle name="Célula de Verificação 10 2" xfId="691"/>
    <cellStyle name="Célula de Verificação 11 2" xfId="692"/>
    <cellStyle name="Célula de Verificação 12 2" xfId="693"/>
    <cellStyle name="Célula de Verificação 13 2" xfId="694"/>
    <cellStyle name="Célula de Verificação 14 2" xfId="695"/>
    <cellStyle name="Célula de Verificação 15 2" xfId="696"/>
    <cellStyle name="Célula de Verificação 16 2" xfId="697"/>
    <cellStyle name="Célula de Verificação 17 2" xfId="698"/>
    <cellStyle name="Célula de Verificação 2" xfId="699"/>
    <cellStyle name="Célula de Verificação 2 2" xfId="700"/>
    <cellStyle name="Célula de Verificação 3" xfId="701"/>
    <cellStyle name="Célula de Verificação 3 2" xfId="702"/>
    <cellStyle name="Célula de Verificação 4" xfId="703"/>
    <cellStyle name="Célula de Verificação 4 2" xfId="704"/>
    <cellStyle name="Célula de Verificação 5" xfId="705"/>
    <cellStyle name="Célula de Verificação 5 2" xfId="706"/>
    <cellStyle name="Célula de Verificação 6" xfId="707"/>
    <cellStyle name="Célula de Verificação 6 2" xfId="708"/>
    <cellStyle name="Célula de Verificação 7" xfId="709"/>
    <cellStyle name="Célula de Verificação 7 2" xfId="710"/>
    <cellStyle name="Célula de Verificação 8" xfId="711"/>
    <cellStyle name="Célula de Verificação 8 2" xfId="712"/>
    <cellStyle name="Célula de Verificação 9 2" xfId="713"/>
    <cellStyle name="Célula Vinculada 1" xfId="714"/>
    <cellStyle name="Célula Vinculada 10 2" xfId="715"/>
    <cellStyle name="Célula Vinculada 11 2" xfId="716"/>
    <cellStyle name="Célula Vinculada 12 2" xfId="717"/>
    <cellStyle name="Célula Vinculada 13 2" xfId="718"/>
    <cellStyle name="Célula Vinculada 14 2" xfId="719"/>
    <cellStyle name="Célula Vinculada 15 2" xfId="720"/>
    <cellStyle name="Célula Vinculada 16 2" xfId="721"/>
    <cellStyle name="Célula Vinculada 17 2" xfId="722"/>
    <cellStyle name="Célula Vinculada 2" xfId="723"/>
    <cellStyle name="Célula Vinculada 2 2" xfId="724"/>
    <cellStyle name="Célula Vinculada 3" xfId="725"/>
    <cellStyle name="Célula Vinculada 3 2" xfId="726"/>
    <cellStyle name="Célula Vinculada 4" xfId="727"/>
    <cellStyle name="Célula Vinculada 4 2" xfId="728"/>
    <cellStyle name="Célula Vinculada 5" xfId="729"/>
    <cellStyle name="Célula Vinculada 5 2" xfId="730"/>
    <cellStyle name="Célula Vinculada 6" xfId="731"/>
    <cellStyle name="Célula Vinculada 6 2" xfId="732"/>
    <cellStyle name="Célula Vinculada 7" xfId="733"/>
    <cellStyle name="Célula Vinculada 7 2" xfId="734"/>
    <cellStyle name="Célula Vinculada 8" xfId="735"/>
    <cellStyle name="Célula Vinculada 8 2" xfId="736"/>
    <cellStyle name="Célula Vinculada 9 2" xfId="737"/>
    <cellStyle name="Comma 2" xfId="664"/>
    <cellStyle name="Comma 2 2" xfId="665"/>
    <cellStyle name="Data" xfId="738"/>
    <cellStyle name="Default 1" xfId="739"/>
    <cellStyle name="Duasdec" xfId="740"/>
    <cellStyle name="Ênfase1 1" xfId="2307"/>
    <cellStyle name="Ênfase1 10 2" xfId="2308"/>
    <cellStyle name="Ênfase1 11 2" xfId="2309"/>
    <cellStyle name="Ênfase1 12 2" xfId="2310"/>
    <cellStyle name="Ênfase1 13 2" xfId="2311"/>
    <cellStyle name="Ênfase1 14 2" xfId="2312"/>
    <cellStyle name="Ênfase1 15 2" xfId="2313"/>
    <cellStyle name="Ênfase1 16 2" xfId="2314"/>
    <cellStyle name="Ênfase1 17 2" xfId="2315"/>
    <cellStyle name="Ênfase1 2" xfId="2316"/>
    <cellStyle name="Ênfase1 2 2" xfId="2317"/>
    <cellStyle name="Ênfase1 3" xfId="2318"/>
    <cellStyle name="Ênfase1 3 2" xfId="2319"/>
    <cellStyle name="Ênfase1 4" xfId="2320"/>
    <cellStyle name="Ênfase1 4 2" xfId="2321"/>
    <cellStyle name="Ênfase1 5" xfId="2322"/>
    <cellStyle name="Ênfase1 5 2" xfId="2323"/>
    <cellStyle name="Ênfase1 6" xfId="2324"/>
    <cellStyle name="Ênfase1 6 2" xfId="2325"/>
    <cellStyle name="Ênfase1 7" xfId="2326"/>
    <cellStyle name="Ênfase1 7 2" xfId="2327"/>
    <cellStyle name="Ênfase1 8" xfId="2328"/>
    <cellStyle name="Ênfase1 8 2" xfId="2329"/>
    <cellStyle name="Ênfase1 9 2" xfId="2330"/>
    <cellStyle name="Ênfase2 1" xfId="2331"/>
    <cellStyle name="Ênfase2 10 2" xfId="2332"/>
    <cellStyle name="Ênfase2 11 2" xfId="2333"/>
    <cellStyle name="Ênfase2 12 2" xfId="2334"/>
    <cellStyle name="Ênfase2 13 2" xfId="2335"/>
    <cellStyle name="Ênfase2 14 2" xfId="2336"/>
    <cellStyle name="Ênfase2 15 2" xfId="2337"/>
    <cellStyle name="Ênfase2 16 2" xfId="2338"/>
    <cellStyle name="Ênfase2 17 2" xfId="2339"/>
    <cellStyle name="Ênfase2 2" xfId="2340"/>
    <cellStyle name="Ênfase2 2 2" xfId="2341"/>
    <cellStyle name="Ênfase2 3" xfId="2342"/>
    <cellStyle name="Ênfase2 3 2" xfId="2343"/>
    <cellStyle name="Ênfase2 4" xfId="2344"/>
    <cellStyle name="Ênfase2 4 2" xfId="2345"/>
    <cellStyle name="Ênfase2 5" xfId="2346"/>
    <cellStyle name="Ênfase2 5 2" xfId="2347"/>
    <cellStyle name="Ênfase2 6" xfId="2348"/>
    <cellStyle name="Ênfase2 6 2" xfId="2349"/>
    <cellStyle name="Ênfase2 7" xfId="2350"/>
    <cellStyle name="Ênfase2 7 2" xfId="2351"/>
    <cellStyle name="Ênfase2 8" xfId="2352"/>
    <cellStyle name="Ênfase2 8 2" xfId="2353"/>
    <cellStyle name="Ênfase2 9 2" xfId="2354"/>
    <cellStyle name="Ênfase3 1" xfId="2355"/>
    <cellStyle name="Ênfase3 10 2" xfId="2356"/>
    <cellStyle name="Ênfase3 11 2" xfId="2357"/>
    <cellStyle name="Ênfase3 12 2" xfId="2358"/>
    <cellStyle name="Ênfase3 13 2" xfId="2359"/>
    <cellStyle name="Ênfase3 14 2" xfId="2360"/>
    <cellStyle name="Ênfase3 15 2" xfId="2361"/>
    <cellStyle name="Ênfase3 16 2" xfId="2362"/>
    <cellStyle name="Ênfase3 17 2" xfId="2363"/>
    <cellStyle name="Ênfase3 2" xfId="2364"/>
    <cellStyle name="Ênfase3 2 2" xfId="2365"/>
    <cellStyle name="Ênfase3 3" xfId="2366"/>
    <cellStyle name="Ênfase3 3 2" xfId="2367"/>
    <cellStyle name="Ênfase3 4" xfId="2368"/>
    <cellStyle name="Ênfase3 4 2" xfId="2369"/>
    <cellStyle name="Ênfase3 5" xfId="2370"/>
    <cellStyle name="Ênfase3 5 2" xfId="2371"/>
    <cellStyle name="Ênfase3 6" xfId="2372"/>
    <cellStyle name="Ênfase3 6 2" xfId="2373"/>
    <cellStyle name="Ênfase3 7" xfId="2374"/>
    <cellStyle name="Ênfase3 7 2" xfId="2375"/>
    <cellStyle name="Ênfase3 8" xfId="2376"/>
    <cellStyle name="Ênfase3 8 2" xfId="2377"/>
    <cellStyle name="Ênfase3 9 2" xfId="2378"/>
    <cellStyle name="Ênfase4 1" xfId="2379"/>
    <cellStyle name="Ênfase4 10 2" xfId="2380"/>
    <cellStyle name="Ênfase4 11 2" xfId="2381"/>
    <cellStyle name="Ênfase4 12 2" xfId="2382"/>
    <cellStyle name="Ênfase4 13 2" xfId="2383"/>
    <cellStyle name="Ênfase4 14 2" xfId="2384"/>
    <cellStyle name="Ênfase4 15 2" xfId="2385"/>
    <cellStyle name="Ênfase4 16 2" xfId="2386"/>
    <cellStyle name="Ênfase4 17 2" xfId="2387"/>
    <cellStyle name="Ênfase4 2" xfId="2388"/>
    <cellStyle name="Ênfase4 2 2" xfId="2389"/>
    <cellStyle name="Ênfase4 3" xfId="2390"/>
    <cellStyle name="Ênfase4 3 2" xfId="2391"/>
    <cellStyle name="Ênfase4 4" xfId="2392"/>
    <cellStyle name="Ênfase4 4 2" xfId="2393"/>
    <cellStyle name="Ênfase4 5" xfId="2394"/>
    <cellStyle name="Ênfase4 5 2" xfId="2395"/>
    <cellStyle name="Ênfase4 6" xfId="2396"/>
    <cellStyle name="Ênfase4 6 2" xfId="2397"/>
    <cellStyle name="Ênfase4 7" xfId="2398"/>
    <cellStyle name="Ênfase4 7 2" xfId="2399"/>
    <cellStyle name="Ênfase4 8" xfId="2400"/>
    <cellStyle name="Ênfase4 8 2" xfId="2401"/>
    <cellStyle name="Ênfase4 9 2" xfId="2402"/>
    <cellStyle name="Ênfase5 1" xfId="2403"/>
    <cellStyle name="Ênfase5 10 2" xfId="2404"/>
    <cellStyle name="Ênfase5 11 2" xfId="2405"/>
    <cellStyle name="Ênfase5 12 2" xfId="2406"/>
    <cellStyle name="Ênfase5 13 2" xfId="2407"/>
    <cellStyle name="Ênfase5 14 2" xfId="2408"/>
    <cellStyle name="Ênfase5 15 2" xfId="2409"/>
    <cellStyle name="Ênfase5 16 2" xfId="2410"/>
    <cellStyle name="Ênfase5 17 2" xfId="2411"/>
    <cellStyle name="Ênfase5 2" xfId="2412"/>
    <cellStyle name="Ênfase5 2 2" xfId="2413"/>
    <cellStyle name="Ênfase5 3" xfId="2414"/>
    <cellStyle name="Ênfase5 3 2" xfId="2415"/>
    <cellStyle name="Ênfase5 4" xfId="2416"/>
    <cellStyle name="Ênfase5 4 2" xfId="2417"/>
    <cellStyle name="Ênfase5 5" xfId="2418"/>
    <cellStyle name="Ênfase5 5 2" xfId="2419"/>
    <cellStyle name="Ênfase5 6" xfId="2420"/>
    <cellStyle name="Ênfase5 6 2" xfId="2421"/>
    <cellStyle name="Ênfase5 7" xfId="2422"/>
    <cellStyle name="Ênfase5 7 2" xfId="2423"/>
    <cellStyle name="Ênfase5 8" xfId="2424"/>
    <cellStyle name="Ênfase5 8 2" xfId="2425"/>
    <cellStyle name="Ênfase5 9 2" xfId="2426"/>
    <cellStyle name="Ênfase6 1" xfId="2427"/>
    <cellStyle name="Ênfase6 10 2" xfId="2428"/>
    <cellStyle name="Ênfase6 11 2" xfId="2429"/>
    <cellStyle name="Ênfase6 12 2" xfId="2430"/>
    <cellStyle name="Ênfase6 13 2" xfId="2431"/>
    <cellStyle name="Ênfase6 14 2" xfId="2432"/>
    <cellStyle name="Ênfase6 15 2" xfId="2433"/>
    <cellStyle name="Ênfase6 16 2" xfId="2434"/>
    <cellStyle name="Ênfase6 17 2" xfId="2435"/>
    <cellStyle name="Ênfase6 2" xfId="2436"/>
    <cellStyle name="Ênfase6 2 2" xfId="2437"/>
    <cellStyle name="Ênfase6 3" xfId="2438"/>
    <cellStyle name="Ênfase6 3 2" xfId="2439"/>
    <cellStyle name="Ênfase6 4" xfId="2440"/>
    <cellStyle name="Ênfase6 4 2" xfId="2441"/>
    <cellStyle name="Ênfase6 5" xfId="2442"/>
    <cellStyle name="Ênfase6 5 2" xfId="2443"/>
    <cellStyle name="Ênfase6 6" xfId="2444"/>
    <cellStyle name="Ênfase6 6 2" xfId="2445"/>
    <cellStyle name="Ênfase6 7" xfId="2446"/>
    <cellStyle name="Ênfase6 7 2" xfId="2447"/>
    <cellStyle name="Ênfase6 8" xfId="2448"/>
    <cellStyle name="Ênfase6 8 2" xfId="2449"/>
    <cellStyle name="Ênfase6 9 2" xfId="2450"/>
    <cellStyle name="Entrada 1" xfId="741"/>
    <cellStyle name="Entrada 10 2" xfId="742"/>
    <cellStyle name="Entrada 11 2" xfId="743"/>
    <cellStyle name="Entrada 12 2" xfId="744"/>
    <cellStyle name="Entrada 13 2" xfId="745"/>
    <cellStyle name="Entrada 14 2" xfId="746"/>
    <cellStyle name="Entrada 15 2" xfId="747"/>
    <cellStyle name="Entrada 16 2" xfId="748"/>
    <cellStyle name="Entrada 17 2" xfId="749"/>
    <cellStyle name="Entrada 2" xfId="750"/>
    <cellStyle name="Entrada 2 2" xfId="751"/>
    <cellStyle name="Entrada 3" xfId="752"/>
    <cellStyle name="Entrada 3 2" xfId="753"/>
    <cellStyle name="Entrada 4" xfId="754"/>
    <cellStyle name="Entrada 4 2" xfId="755"/>
    <cellStyle name="Entrada 5" xfId="756"/>
    <cellStyle name="Entrada 5 2" xfId="757"/>
    <cellStyle name="Entrada 6" xfId="758"/>
    <cellStyle name="Entrada 6 2" xfId="759"/>
    <cellStyle name="Entrada 7" xfId="760"/>
    <cellStyle name="Entrada 7 2" xfId="761"/>
    <cellStyle name="Entrada 8" xfId="762"/>
    <cellStyle name="Entrada 8 2" xfId="763"/>
    <cellStyle name="Entrada 9 2" xfId="764"/>
    <cellStyle name="Euro" xfId="765"/>
    <cellStyle name="Euro 1" xfId="766"/>
    <cellStyle name="Fixo" xfId="767"/>
    <cellStyle name="Heading1" xfId="768"/>
    <cellStyle name="Hyperlink 2" xfId="769"/>
    <cellStyle name="Incorreto 1" xfId="770"/>
    <cellStyle name="Incorreto 10 2" xfId="771"/>
    <cellStyle name="Incorreto 11 2" xfId="772"/>
    <cellStyle name="Incorreto 12 2" xfId="773"/>
    <cellStyle name="Incorreto 13 2" xfId="774"/>
    <cellStyle name="Incorreto 14 2" xfId="775"/>
    <cellStyle name="Incorreto 15 2" xfId="776"/>
    <cellStyle name="Incorreto 16 2" xfId="777"/>
    <cellStyle name="Incorreto 17 2" xfId="778"/>
    <cellStyle name="Incorreto 2" xfId="779"/>
    <cellStyle name="Incorreto 2 2" xfId="780"/>
    <cellStyle name="Incorreto 3" xfId="781"/>
    <cellStyle name="Incorreto 3 2" xfId="782"/>
    <cellStyle name="Incorreto 4" xfId="783"/>
    <cellStyle name="Incorreto 4 2" xfId="784"/>
    <cellStyle name="Incorreto 5" xfId="785"/>
    <cellStyle name="Incorreto 5 2" xfId="786"/>
    <cellStyle name="Incorreto 6" xfId="787"/>
    <cellStyle name="Incorreto 6 2" xfId="788"/>
    <cellStyle name="Incorreto 7" xfId="789"/>
    <cellStyle name="Incorreto 7 2" xfId="790"/>
    <cellStyle name="Incorreto 8" xfId="791"/>
    <cellStyle name="Incorreto 8 2" xfId="792"/>
    <cellStyle name="Incorreto 9 2" xfId="793"/>
    <cellStyle name="Moeda" xfId="1" builtinId="4"/>
    <cellStyle name="Moeda 2" xfId="794"/>
    <cellStyle name="Moeda 2 2" xfId="795"/>
    <cellStyle name="Moeda 2 2 2" xfId="796"/>
    <cellStyle name="Moeda 2 3" xfId="797"/>
    <cellStyle name="Moeda 2 3 2" xfId="798"/>
    <cellStyle name="Moeda 2 3 3" xfId="799"/>
    <cellStyle name="Moeda 2 4" xfId="800"/>
    <cellStyle name="Moeda 2 4 2" xfId="801"/>
    <cellStyle name="Moeda 2 4 3" xfId="802"/>
    <cellStyle name="Moeda 3" xfId="803"/>
    <cellStyle name="Moeda 3 2" xfId="804"/>
    <cellStyle name="Moeda 3 2 2" xfId="805"/>
    <cellStyle name="Moeda 3 2 2 2" xfId="806"/>
    <cellStyle name="Moeda 3 2 2 3" xfId="807"/>
    <cellStyle name="Moeda 3 2 2 3 2" xfId="808"/>
    <cellStyle name="Moeda 3 2 3" xfId="809"/>
    <cellStyle name="Moeda 4" xfId="810"/>
    <cellStyle name="Moeda 4 2" xfId="811"/>
    <cellStyle name="Moeda 4 3" xfId="812"/>
    <cellStyle name="Moeda 5" xfId="813"/>
    <cellStyle name="Moeda 5 2" xfId="814"/>
    <cellStyle name="Moeda 5 3" xfId="815"/>
    <cellStyle name="Moeda 5 3 2" xfId="816"/>
    <cellStyle name="Moeda 5 4" xfId="817"/>
    <cellStyle name="Moeda 5 5" xfId="818"/>
    <cellStyle name="Moeda 5 5 2" xfId="819"/>
    <cellStyle name="Moeda 6" xfId="820"/>
    <cellStyle name="Moeda 6 2" xfId="821"/>
    <cellStyle name="Moeda 6 3" xfId="822"/>
    <cellStyle name="Moeda 6 3 2" xfId="823"/>
    <cellStyle name="Moeda 6 3 2 2" xfId="824"/>
    <cellStyle name="Moeda 6 3 3" xfId="825"/>
    <cellStyle name="Moeda 6 4" xfId="826"/>
    <cellStyle name="Moeda 6 4 2" xfId="827"/>
    <cellStyle name="Moeda 6 5" xfId="828"/>
    <cellStyle name="Moeda 7" xfId="829"/>
    <cellStyle name="Moeda 8" xfId="830"/>
    <cellStyle name="Moeda0" xfId="831"/>
    <cellStyle name="Neutra 1" xfId="832"/>
    <cellStyle name="Neutra 10 2" xfId="833"/>
    <cellStyle name="Neutra 11 2" xfId="834"/>
    <cellStyle name="Neutra 12 2" xfId="835"/>
    <cellStyle name="Neutra 13 2" xfId="836"/>
    <cellStyle name="Neutra 14 2" xfId="837"/>
    <cellStyle name="Neutra 15 2" xfId="838"/>
    <cellStyle name="Neutra 16 2" xfId="839"/>
    <cellStyle name="Neutra 17 2" xfId="840"/>
    <cellStyle name="Neutra 2" xfId="841"/>
    <cellStyle name="Neutra 2 2" xfId="842"/>
    <cellStyle name="Neutra 3" xfId="843"/>
    <cellStyle name="Neutra 3 2" xfId="844"/>
    <cellStyle name="Neutra 4" xfId="845"/>
    <cellStyle name="Neutra 4 2" xfId="846"/>
    <cellStyle name="Neutra 5" xfId="847"/>
    <cellStyle name="Neutra 5 2" xfId="848"/>
    <cellStyle name="Neutra 6" xfId="849"/>
    <cellStyle name="Neutra 6 2" xfId="850"/>
    <cellStyle name="Neutra 7" xfId="851"/>
    <cellStyle name="Neutra 7 2" xfId="852"/>
    <cellStyle name="Neutra 8" xfId="853"/>
    <cellStyle name="Neutra 8 2" xfId="854"/>
    <cellStyle name="Neutra 9 2" xfId="855"/>
    <cellStyle name="Normal" xfId="0" builtinId="0"/>
    <cellStyle name="Normal 10" xfId="856"/>
    <cellStyle name="Normal 10 2" xfId="857"/>
    <cellStyle name="Normal 100" xfId="858"/>
    <cellStyle name="Normal 101" xfId="859"/>
    <cellStyle name="Normal 102" xfId="860"/>
    <cellStyle name="Normal 103" xfId="861"/>
    <cellStyle name="Normal 104" xfId="862"/>
    <cellStyle name="Normal 105" xfId="863"/>
    <cellStyle name="Normal 106" xfId="864"/>
    <cellStyle name="Normal 107" xfId="865"/>
    <cellStyle name="Normal 108" xfId="866"/>
    <cellStyle name="Normal 109" xfId="867"/>
    <cellStyle name="Normal 11" xfId="868"/>
    <cellStyle name="Normal 11 2" xfId="869"/>
    <cellStyle name="Normal 110" xfId="870"/>
    <cellStyle name="Normal 111" xfId="871"/>
    <cellStyle name="Normal 112" xfId="872"/>
    <cellStyle name="Normal 113" xfId="873"/>
    <cellStyle name="Normal 114" xfId="874"/>
    <cellStyle name="Normal 115" xfId="875"/>
    <cellStyle name="Normal 116" xfId="876"/>
    <cellStyle name="Normal 117" xfId="877"/>
    <cellStyle name="Normal 118" xfId="878"/>
    <cellStyle name="Normal 119" xfId="879"/>
    <cellStyle name="Normal 12" xfId="880"/>
    <cellStyle name="Normal 12 2" xfId="881"/>
    <cellStyle name="Normal 12 2 2" xfId="882"/>
    <cellStyle name="Normal 120" xfId="883"/>
    <cellStyle name="Normal 121" xfId="884"/>
    <cellStyle name="Normal 122" xfId="885"/>
    <cellStyle name="Normal 123" xfId="886"/>
    <cellStyle name="Normal 124" xfId="887"/>
    <cellStyle name="Normal 125" xfId="888"/>
    <cellStyle name="Normal 126" xfId="889"/>
    <cellStyle name="Normal 127" xfId="890"/>
    <cellStyle name="Normal 128" xfId="891"/>
    <cellStyle name="Normal 129" xfId="892"/>
    <cellStyle name="Normal 13" xfId="893"/>
    <cellStyle name="Normal 13 2" xfId="894"/>
    <cellStyle name="Normal 130" xfId="895"/>
    <cellStyle name="Normal 131" xfId="896"/>
    <cellStyle name="Normal 132" xfId="897"/>
    <cellStyle name="Normal 133" xfId="898"/>
    <cellStyle name="Normal 134" xfId="899"/>
    <cellStyle name="Normal 135" xfId="900"/>
    <cellStyle name="Normal 136" xfId="901"/>
    <cellStyle name="Normal 137" xfId="902"/>
    <cellStyle name="Normal 138" xfId="903"/>
    <cellStyle name="Normal 139" xfId="904"/>
    <cellStyle name="Normal 14" xfId="905"/>
    <cellStyle name="Normal 14 2" xfId="906"/>
    <cellStyle name="Normal 140" xfId="907"/>
    <cellStyle name="Normal 141" xfId="908"/>
    <cellStyle name="Normal 142" xfId="909"/>
    <cellStyle name="Normal 143" xfId="910"/>
    <cellStyle name="Normal 144" xfId="911"/>
    <cellStyle name="Normal 145" xfId="912"/>
    <cellStyle name="Normal 146" xfId="913"/>
    <cellStyle name="Normal 147" xfId="914"/>
    <cellStyle name="Normal 148" xfId="915"/>
    <cellStyle name="Normal 149" xfId="916"/>
    <cellStyle name="Normal 15" xfId="917"/>
    <cellStyle name="Normal 15 2" xfId="918"/>
    <cellStyle name="Normal 150" xfId="919"/>
    <cellStyle name="Normal 151" xfId="920"/>
    <cellStyle name="Normal 152" xfId="921"/>
    <cellStyle name="Normal 153" xfId="922"/>
    <cellStyle name="Normal 154" xfId="923"/>
    <cellStyle name="Normal 155" xfId="924"/>
    <cellStyle name="Normal 156" xfId="925"/>
    <cellStyle name="Normal 157" xfId="926"/>
    <cellStyle name="Normal 158" xfId="927"/>
    <cellStyle name="Normal 159" xfId="928"/>
    <cellStyle name="Normal 16" xfId="929"/>
    <cellStyle name="Normal 16 2" xfId="930"/>
    <cellStyle name="Normal 160" xfId="931"/>
    <cellStyle name="Normal 161" xfId="932"/>
    <cellStyle name="Normal 162" xfId="933"/>
    <cellStyle name="Normal 163" xfId="934"/>
    <cellStyle name="Normal 164" xfId="935"/>
    <cellStyle name="Normal 165" xfId="936"/>
    <cellStyle name="Normal 166" xfId="937"/>
    <cellStyle name="Normal 167" xfId="938"/>
    <cellStyle name="Normal 168" xfId="939"/>
    <cellStyle name="Normal 169" xfId="940"/>
    <cellStyle name="Normal 17" xfId="941"/>
    <cellStyle name="Normal 17 2" xfId="942"/>
    <cellStyle name="Normal 170" xfId="943"/>
    <cellStyle name="Normal 171" xfId="944"/>
    <cellStyle name="Normal 172" xfId="945"/>
    <cellStyle name="Normal 173" xfId="946"/>
    <cellStyle name="Normal 174" xfId="947"/>
    <cellStyle name="Normal 175" xfId="948"/>
    <cellStyle name="Normal 176" xfId="949"/>
    <cellStyle name="Normal 177" xfId="950"/>
    <cellStyle name="Normal 178" xfId="951"/>
    <cellStyle name="Normal 179" xfId="952"/>
    <cellStyle name="Normal 18" xfId="953"/>
    <cellStyle name="Normal 18 2" xfId="954"/>
    <cellStyle name="Normal 180" xfId="955"/>
    <cellStyle name="Normal 181" xfId="956"/>
    <cellStyle name="Normal 182" xfId="957"/>
    <cellStyle name="Normal 183" xfId="958"/>
    <cellStyle name="Normal 184" xfId="959"/>
    <cellStyle name="Normal 184 2" xfId="960"/>
    <cellStyle name="Normal 185" xfId="961"/>
    <cellStyle name="Normal 186" xfId="962"/>
    <cellStyle name="Normal 187" xfId="963"/>
    <cellStyle name="Normal 188" xfId="964"/>
    <cellStyle name="Normal 189" xfId="965"/>
    <cellStyle name="Normal 19" xfId="966"/>
    <cellStyle name="Normal 190" xfId="967"/>
    <cellStyle name="Normal 191" xfId="968"/>
    <cellStyle name="Normal 192" xfId="969"/>
    <cellStyle name="Normal 193" xfId="970"/>
    <cellStyle name="Normal 194" xfId="971"/>
    <cellStyle name="Normal 195" xfId="972"/>
    <cellStyle name="Normal 196" xfId="973"/>
    <cellStyle name="Normal 197" xfId="974"/>
    <cellStyle name="Normal 198" xfId="975"/>
    <cellStyle name="Normal 199" xfId="976"/>
    <cellStyle name="Normal 2" xfId="977"/>
    <cellStyle name="Normal 2 1" xfId="978"/>
    <cellStyle name="Normal 2 10" xfId="979"/>
    <cellStyle name="Normal 2 11" xfId="980"/>
    <cellStyle name="Normal 2 12" xfId="981"/>
    <cellStyle name="Normal 2 13" xfId="982"/>
    <cellStyle name="Normal 2 14" xfId="983"/>
    <cellStyle name="Normal 2 15" xfId="984"/>
    <cellStyle name="Normal 2 16" xfId="985"/>
    <cellStyle name="Normal 2 17" xfId="986"/>
    <cellStyle name="Normal 2 18" xfId="987"/>
    <cellStyle name="Normal 2 2" xfId="988"/>
    <cellStyle name="Normal 2 2 10" xfId="989"/>
    <cellStyle name="Normal 2 2 11" xfId="990"/>
    <cellStyle name="Normal 2 2 12" xfId="991"/>
    <cellStyle name="Normal 2 2 13" xfId="992"/>
    <cellStyle name="Normal 2 2 14" xfId="993"/>
    <cellStyle name="Normal 2 2 15" xfId="994"/>
    <cellStyle name="Normal 2 2 16" xfId="995"/>
    <cellStyle name="Normal 2 2 2" xfId="996"/>
    <cellStyle name="Normal 2 2 2 10" xfId="997"/>
    <cellStyle name="Normal 2 2 2 11" xfId="998"/>
    <cellStyle name="Normal 2 2 2 12" xfId="999"/>
    <cellStyle name="Normal 2 2 2 13" xfId="1000"/>
    <cellStyle name="Normal 2 2 2 14" xfId="1001"/>
    <cellStyle name="Normal 2 2 2 2" xfId="1002"/>
    <cellStyle name="Normal 2 2 2 2 2" xfId="1003"/>
    <cellStyle name="Normal 2 2 2 3" xfId="1004"/>
    <cellStyle name="Normal 2 2 2 4" xfId="1005"/>
    <cellStyle name="Normal 2 2 2 5" xfId="1006"/>
    <cellStyle name="Normal 2 2 2 6" xfId="1007"/>
    <cellStyle name="Normal 2 2 2 7" xfId="1008"/>
    <cellStyle name="Normal 2 2 2 8" xfId="1009"/>
    <cellStyle name="Normal 2 2 2 9" xfId="1010"/>
    <cellStyle name="Normal 2 2 3" xfId="1011"/>
    <cellStyle name="Normal 2 2 4" xfId="1012"/>
    <cellStyle name="Normal 2 2 5" xfId="1013"/>
    <cellStyle name="Normal 2 2 5 2" xfId="1014"/>
    <cellStyle name="Normal 2 2 6" xfId="1015"/>
    <cellStyle name="Normal 2 2 7" xfId="1016"/>
    <cellStyle name="Normal 2 2 8" xfId="1017"/>
    <cellStyle name="Normal 2 2 9" xfId="1018"/>
    <cellStyle name="Normal 2 3" xfId="1019"/>
    <cellStyle name="Normal 2 3 10" xfId="1020"/>
    <cellStyle name="Normal 2 3 11" xfId="1021"/>
    <cellStyle name="Normal 2 3 12" xfId="1022"/>
    <cellStyle name="Normal 2 3 2" xfId="1023"/>
    <cellStyle name="Normal 2 3 2 2" xfId="1024"/>
    <cellStyle name="Normal 2 3 3" xfId="1025"/>
    <cellStyle name="Normal 2 3 4" xfId="1026"/>
    <cellStyle name="Normal 2 3 5" xfId="1027"/>
    <cellStyle name="Normal 2 3 6" xfId="1028"/>
    <cellStyle name="Normal 2 3 7" xfId="1029"/>
    <cellStyle name="Normal 2 3 8" xfId="1030"/>
    <cellStyle name="Normal 2 3 9" xfId="1031"/>
    <cellStyle name="Normal 2 4" xfId="1032"/>
    <cellStyle name="Normal 2 4 2" xfId="1033"/>
    <cellStyle name="Normal 2 5" xfId="1034"/>
    <cellStyle name="Normal 2 5 2" xfId="1035"/>
    <cellStyle name="Normal 2 6" xfId="1036"/>
    <cellStyle name="Normal 2 6 2" xfId="1037"/>
    <cellStyle name="Normal 2 7" xfId="1038"/>
    <cellStyle name="Normal 2 7 2" xfId="1039"/>
    <cellStyle name="Normal 2 8" xfId="1040"/>
    <cellStyle name="Normal 2 9" xfId="1041"/>
    <cellStyle name="Normal 2_ORÇAMENTO ESTACIONAMENTO DE CAMINHÕES" xfId="1068"/>
    <cellStyle name="Normal 20" xfId="1042"/>
    <cellStyle name="Normal 200" xfId="1043"/>
    <cellStyle name="Normal 201" xfId="1044"/>
    <cellStyle name="Normal 202" xfId="1045"/>
    <cellStyle name="Normal 203" xfId="1046"/>
    <cellStyle name="Normal 204" xfId="1047"/>
    <cellStyle name="Normal 205" xfId="1048"/>
    <cellStyle name="Normal 206" xfId="1049"/>
    <cellStyle name="Normal 207" xfId="1050"/>
    <cellStyle name="Normal 21" xfId="1051"/>
    <cellStyle name="Normal 21 2" xfId="1052"/>
    <cellStyle name="Normal 22" xfId="1053"/>
    <cellStyle name="Normal 22 2" xfId="1054"/>
    <cellStyle name="Normal 23" xfId="1055"/>
    <cellStyle name="Normal 23 2" xfId="1056"/>
    <cellStyle name="Normal 24" xfId="1057"/>
    <cellStyle name="Normal 24 2" xfId="1058"/>
    <cellStyle name="Normal 25" xfId="1059"/>
    <cellStyle name="Normal 25 2" xfId="1060"/>
    <cellStyle name="Normal 26" xfId="1061"/>
    <cellStyle name="Normal 26 2" xfId="1062"/>
    <cellStyle name="Normal 27" xfId="1063"/>
    <cellStyle name="Normal 28" xfId="1064"/>
    <cellStyle name="Normal 28 2" xfId="1065"/>
    <cellStyle name="Normal 29" xfId="1066"/>
    <cellStyle name="Normal 29 2" xfId="1067"/>
    <cellStyle name="Normal 3" xfId="1069"/>
    <cellStyle name="Normal 3 1" xfId="1070"/>
    <cellStyle name="Normal 3 10" xfId="1071"/>
    <cellStyle name="Normal 3 11" xfId="1072"/>
    <cellStyle name="Normal 3 12" xfId="1073"/>
    <cellStyle name="Normal 3 13" xfId="1074"/>
    <cellStyle name="Normal 3 14" xfId="1075"/>
    <cellStyle name="Normal 3 15" xfId="1076"/>
    <cellStyle name="Normal 3 16" xfId="1077"/>
    <cellStyle name="Normal 3 17" xfId="1078"/>
    <cellStyle name="Normal 3 18" xfId="1079"/>
    <cellStyle name="Normal 3 19" xfId="1080"/>
    <cellStyle name="Normal 3 2" xfId="1081"/>
    <cellStyle name="Normal 3 2 2" xfId="1082"/>
    <cellStyle name="Normal 3 2 2 2" xfId="1083"/>
    <cellStyle name="Normal 3 2 2 3" xfId="1084"/>
    <cellStyle name="Normal 3 20" xfId="1085"/>
    <cellStyle name="Normal 3 21" xfId="1086"/>
    <cellStyle name="Normal 3 22" xfId="1087"/>
    <cellStyle name="Normal 3 23" xfId="1088"/>
    <cellStyle name="Normal 3 24" xfId="1089"/>
    <cellStyle name="Normal 3 25" xfId="1090"/>
    <cellStyle name="Normal 3 26" xfId="1091"/>
    <cellStyle name="Normal 3 27" xfId="1092"/>
    <cellStyle name="Normal 3 28" xfId="1093"/>
    <cellStyle name="Normal 3 29" xfId="1094"/>
    <cellStyle name="Normal 3 3" xfId="1095"/>
    <cellStyle name="Normal 3 3 2" xfId="1096"/>
    <cellStyle name="Normal 3 3 2 2" xfId="1097"/>
    <cellStyle name="Normal 3 3 2 3" xfId="1098"/>
    <cellStyle name="Normal 3 3 3" xfId="1099"/>
    <cellStyle name="Normal 3 30" xfId="1100"/>
    <cellStyle name="Normal 3 4" xfId="1101"/>
    <cellStyle name="Normal 3 4 2" xfId="1102"/>
    <cellStyle name="Normal 3 4 3" xfId="1103"/>
    <cellStyle name="Normal 3 4 4" xfId="1104"/>
    <cellStyle name="Normal 3 5" xfId="1105"/>
    <cellStyle name="Normal 3 5 2" xfId="1106"/>
    <cellStyle name="Normal 3 5 3" xfId="1107"/>
    <cellStyle name="Normal 3 6" xfId="1108"/>
    <cellStyle name="Normal 3 7" xfId="1109"/>
    <cellStyle name="Normal 3 8" xfId="1110"/>
    <cellStyle name="Normal 3 9" xfId="1111"/>
    <cellStyle name="Normal 30" xfId="1112"/>
    <cellStyle name="Normal 30 2" xfId="1113"/>
    <cellStyle name="Normal 31" xfId="1114"/>
    <cellStyle name="Normal 31 2" xfId="1115"/>
    <cellStyle name="Normal 32" xfId="1116"/>
    <cellStyle name="Normal 32 2" xfId="1117"/>
    <cellStyle name="Normal 33" xfId="1118"/>
    <cellStyle name="Normal 33 2" xfId="1119"/>
    <cellStyle name="Normal 34" xfId="1120"/>
    <cellStyle name="Normal 34 2" xfId="1121"/>
    <cellStyle name="Normal 35" xfId="1122"/>
    <cellStyle name="Normal 35 2" xfId="1123"/>
    <cellStyle name="Normal 36" xfId="1124"/>
    <cellStyle name="Normal 36 2" xfId="1125"/>
    <cellStyle name="Normal 37" xfId="1126"/>
    <cellStyle name="Normal 37 2" xfId="1127"/>
    <cellStyle name="Normal 38" xfId="1128"/>
    <cellStyle name="Normal 38 2" xfId="1129"/>
    <cellStyle name="Normal 39" xfId="1130"/>
    <cellStyle name="Normal 39 2" xfId="1131"/>
    <cellStyle name="Normal 4" xfId="1132"/>
    <cellStyle name="Normal 4 10" xfId="1133"/>
    <cellStyle name="Normal 4 11" xfId="1134"/>
    <cellStyle name="Normal 4 12" xfId="1135"/>
    <cellStyle name="Normal 4 13" xfId="1136"/>
    <cellStyle name="Normal 4 14" xfId="1137"/>
    <cellStyle name="Normal 4 15" xfId="1138"/>
    <cellStyle name="Normal 4 16" xfId="1139"/>
    <cellStyle name="Normal 4 17" xfId="1140"/>
    <cellStyle name="Normal 4 18" xfId="1141"/>
    <cellStyle name="Normal 4 19" xfId="1142"/>
    <cellStyle name="Normal 4 2" xfId="1143"/>
    <cellStyle name="Normal 4 2 2" xfId="1144"/>
    <cellStyle name="Normal 4 20" xfId="1145"/>
    <cellStyle name="Normal 4 3" xfId="1146"/>
    <cellStyle name="Normal 4 3 2" xfId="1147"/>
    <cellStyle name="Normal 4 4" xfId="1148"/>
    <cellStyle name="Normal 4 5" xfId="1149"/>
    <cellStyle name="Normal 4 6" xfId="1150"/>
    <cellStyle name="Normal 4 7" xfId="1151"/>
    <cellStyle name="Normal 4 8" xfId="1152"/>
    <cellStyle name="Normal 4 9" xfId="1153"/>
    <cellStyle name="Normal 4_Cópia de Orçamento SBTT" xfId="1170"/>
    <cellStyle name="Normal 40" xfId="1154"/>
    <cellStyle name="Normal 40 2" xfId="1155"/>
    <cellStyle name="Normal 41" xfId="1156"/>
    <cellStyle name="Normal 41 2" xfId="1157"/>
    <cellStyle name="Normal 42" xfId="1158"/>
    <cellStyle name="Normal 42 2" xfId="1159"/>
    <cellStyle name="Normal 43" xfId="1160"/>
    <cellStyle name="Normal 44" xfId="1161"/>
    <cellStyle name="Normal 45" xfId="1162"/>
    <cellStyle name="Normal 46" xfId="1163"/>
    <cellStyle name="Normal 46 2" xfId="1164"/>
    <cellStyle name="Normal 47" xfId="1165"/>
    <cellStyle name="Normal 47 2" xfId="1166"/>
    <cellStyle name="Normal 48" xfId="1167"/>
    <cellStyle name="Normal 48 2" xfId="1168"/>
    <cellStyle name="Normal 49" xfId="1169"/>
    <cellStyle name="Normal 5" xfId="1171"/>
    <cellStyle name="Normal 5 2" xfId="1172"/>
    <cellStyle name="Normal 5 2 2" xfId="1173"/>
    <cellStyle name="Normal 5 2 2 2" xfId="1174"/>
    <cellStyle name="Normal 5 3" xfId="1175"/>
    <cellStyle name="Normal 50" xfId="1176"/>
    <cellStyle name="Normal 50 2" xfId="1177"/>
    <cellStyle name="Normal 51" xfId="1178"/>
    <cellStyle name="Normal 52" xfId="1179"/>
    <cellStyle name="Normal 52 2" xfId="1180"/>
    <cellStyle name="Normal 53" xfId="1181"/>
    <cellStyle name="Normal 54" xfId="1182"/>
    <cellStyle name="Normal 55" xfId="1183"/>
    <cellStyle name="Normal 56" xfId="1184"/>
    <cellStyle name="Normal 56 2" xfId="1185"/>
    <cellStyle name="Normal 57" xfId="1186"/>
    <cellStyle name="Normal 57 2" xfId="1187"/>
    <cellStyle name="Normal 58" xfId="1188"/>
    <cellStyle name="Normal 59" xfId="1189"/>
    <cellStyle name="Normal 6" xfId="1190"/>
    <cellStyle name="Normal 6 2" xfId="1191"/>
    <cellStyle name="Normal 6 3" xfId="1192"/>
    <cellStyle name="Normal 60" xfId="1193"/>
    <cellStyle name="Normal 60 2" xfId="1194"/>
    <cellStyle name="Normal 61" xfId="1195"/>
    <cellStyle name="Normal 62" xfId="1196"/>
    <cellStyle name="Normal 63" xfId="1197"/>
    <cellStyle name="Normal 64" xfId="1198"/>
    <cellStyle name="Normal 65" xfId="1199"/>
    <cellStyle name="Normal 66" xfId="1200"/>
    <cellStyle name="Normal 67" xfId="1201"/>
    <cellStyle name="Normal 68" xfId="1202"/>
    <cellStyle name="Normal 69" xfId="1203"/>
    <cellStyle name="Normal 7" xfId="1204"/>
    <cellStyle name="Normal 7 2" xfId="1205"/>
    <cellStyle name="Normal 7 3" xfId="1206"/>
    <cellStyle name="Normal 7 3 2" xfId="1207"/>
    <cellStyle name="Normal 70" xfId="1208"/>
    <cellStyle name="Normal 71" xfId="1209"/>
    <cellStyle name="Normal 72" xfId="1210"/>
    <cellStyle name="Normal 73" xfId="1211"/>
    <cellStyle name="Normal 74" xfId="1212"/>
    <cellStyle name="Normal 75" xfId="1213"/>
    <cellStyle name="Normal 76" xfId="1214"/>
    <cellStyle name="Normal 77" xfId="1215"/>
    <cellStyle name="Normal 78" xfId="1216"/>
    <cellStyle name="Normal 79" xfId="1217"/>
    <cellStyle name="Normal 8" xfId="1218"/>
    <cellStyle name="Normal 8 2" xfId="1219"/>
    <cellStyle name="Normal 8 3" xfId="1220"/>
    <cellStyle name="Normal 80" xfId="1221"/>
    <cellStyle name="Normal 81" xfId="1222"/>
    <cellStyle name="Normal 82" xfId="1223"/>
    <cellStyle name="Normal 83" xfId="1224"/>
    <cellStyle name="Normal 84" xfId="1225"/>
    <cellStyle name="Normal 85" xfId="1226"/>
    <cellStyle name="Normal 86" xfId="1227"/>
    <cellStyle name="Normal 87" xfId="1228"/>
    <cellStyle name="Normal 88" xfId="1229"/>
    <cellStyle name="Normal 89" xfId="1230"/>
    <cellStyle name="Normal 9" xfId="1231"/>
    <cellStyle name="Normal 9 2" xfId="1232"/>
    <cellStyle name="Normal 90" xfId="1233"/>
    <cellStyle name="Normal 91" xfId="1234"/>
    <cellStyle name="Normal 92" xfId="1235"/>
    <cellStyle name="Normal 93" xfId="1236"/>
    <cellStyle name="Normal 94" xfId="1237"/>
    <cellStyle name="Normal 95" xfId="1238"/>
    <cellStyle name="Normal 96" xfId="1239"/>
    <cellStyle name="Normal 97" xfId="1240"/>
    <cellStyle name="Normal 98" xfId="1241"/>
    <cellStyle name="Normal 99" xfId="1242"/>
    <cellStyle name="Nota 1" xfId="1243"/>
    <cellStyle name="Nota 10" xfId="1244"/>
    <cellStyle name="Nota 10 2" xfId="1245"/>
    <cellStyle name="Nota 11" xfId="1246"/>
    <cellStyle name="Nota 11 2" xfId="1247"/>
    <cellStyle name="Nota 12" xfId="1248"/>
    <cellStyle name="Nota 12 2" xfId="1249"/>
    <cellStyle name="Nota 13" xfId="1250"/>
    <cellStyle name="Nota 13 2" xfId="1251"/>
    <cellStyle name="Nota 14" xfId="1252"/>
    <cellStyle name="Nota 14 2" xfId="1253"/>
    <cellStyle name="Nota 15" xfId="1254"/>
    <cellStyle name="Nota 15 2" xfId="1255"/>
    <cellStyle name="Nota 16" xfId="1256"/>
    <cellStyle name="Nota 16 2" xfId="1257"/>
    <cellStyle name="Nota 17" xfId="1258"/>
    <cellStyle name="Nota 17 2" xfId="1259"/>
    <cellStyle name="Nota 18" xfId="1260"/>
    <cellStyle name="Nota 19" xfId="1261"/>
    <cellStyle name="Nota 2" xfId="1262"/>
    <cellStyle name="Nota 2 10" xfId="1263"/>
    <cellStyle name="Nota 2 11" xfId="1264"/>
    <cellStyle name="Nota 2 12" xfId="1265"/>
    <cellStyle name="Nota 2 13" xfId="1266"/>
    <cellStyle name="Nota 2 14" xfId="1267"/>
    <cellStyle name="Nota 2 15" xfId="1268"/>
    <cellStyle name="Nota 2 16" xfId="1269"/>
    <cellStyle name="Nota 2 17" xfId="1270"/>
    <cellStyle name="Nota 2 18" xfId="1271"/>
    <cellStyle name="Nota 2 19" xfId="1272"/>
    <cellStyle name="Nota 2 2" xfId="1273"/>
    <cellStyle name="Nota 2 2 2" xfId="1274"/>
    <cellStyle name="Nota 2 2 2 2" xfId="1275"/>
    <cellStyle name="Nota 2 2 3" xfId="1276"/>
    <cellStyle name="Nota 2 2 4" xfId="1277"/>
    <cellStyle name="Nota 2 2 4 2" xfId="1278"/>
    <cellStyle name="Nota 2 2 5" xfId="1279"/>
    <cellStyle name="Nota 2 20" xfId="1280"/>
    <cellStyle name="Nota 2 20 2" xfId="1281"/>
    <cellStyle name="Nota 2 21" xfId="1282"/>
    <cellStyle name="Nota 2 22" xfId="1283"/>
    <cellStyle name="Nota 2 3" xfId="1284"/>
    <cellStyle name="Nota 2 4" xfId="1285"/>
    <cellStyle name="Nota 2 5" xfId="1286"/>
    <cellStyle name="Nota 2 6" xfId="1287"/>
    <cellStyle name="Nota 2 7" xfId="1288"/>
    <cellStyle name="Nota 2 8" xfId="1289"/>
    <cellStyle name="Nota 2 9" xfId="1290"/>
    <cellStyle name="Nota 20" xfId="1291"/>
    <cellStyle name="Nota 21" xfId="1292"/>
    <cellStyle name="Nota 22" xfId="1293"/>
    <cellStyle name="Nota 23" xfId="1294"/>
    <cellStyle name="Nota 24" xfId="1295"/>
    <cellStyle name="Nota 25" xfId="1296"/>
    <cellStyle name="Nota 26" xfId="1297"/>
    <cellStyle name="Nota 27" xfId="1298"/>
    <cellStyle name="Nota 3" xfId="1299"/>
    <cellStyle name="Nota 3 2" xfId="1300"/>
    <cellStyle name="Nota 3 2 2" xfId="1301"/>
    <cellStyle name="Nota 3 2 2 2" xfId="1302"/>
    <cellStyle name="Nota 3 2 3" xfId="1303"/>
    <cellStyle name="Nota 3 2 4" xfId="1304"/>
    <cellStyle name="Nota 3 2 4 2" xfId="1305"/>
    <cellStyle name="Nota 3 2 5" xfId="1306"/>
    <cellStyle name="Nota 3 3" xfId="1307"/>
    <cellStyle name="Nota 3 4" xfId="1308"/>
    <cellStyle name="Nota 3 4 2" xfId="1309"/>
    <cellStyle name="Nota 3 5" xfId="1310"/>
    <cellStyle name="Nota 3 6" xfId="1311"/>
    <cellStyle name="Nota 4" xfId="1312"/>
    <cellStyle name="Nota 4 2" xfId="1313"/>
    <cellStyle name="Nota 4 2 2" xfId="1314"/>
    <cellStyle name="Nota 4 2 2 2" xfId="1315"/>
    <cellStyle name="Nota 4 2 3" xfId="1316"/>
    <cellStyle name="Nota 4 2 4" xfId="1317"/>
    <cellStyle name="Nota 4 2 4 2" xfId="1318"/>
    <cellStyle name="Nota 4 2 5" xfId="1319"/>
    <cellStyle name="Nota 4 3" xfId="1320"/>
    <cellStyle name="Nota 4 4" xfId="1321"/>
    <cellStyle name="Nota 4 4 2" xfId="1322"/>
    <cellStyle name="Nota 4 5" xfId="1323"/>
    <cellStyle name="Nota 4 6" xfId="1324"/>
    <cellStyle name="Nota 5" xfId="1325"/>
    <cellStyle name="Nota 5 2" xfId="1326"/>
    <cellStyle name="Nota 6" xfId="1327"/>
    <cellStyle name="Nota 6 2" xfId="1328"/>
    <cellStyle name="Nota 7" xfId="1329"/>
    <cellStyle name="Nota 7 2" xfId="1330"/>
    <cellStyle name="Nota 8" xfId="1331"/>
    <cellStyle name="Nota 8 2" xfId="1332"/>
    <cellStyle name="Nota 9" xfId="1333"/>
    <cellStyle name="Nota 9 2" xfId="1334"/>
    <cellStyle name="padroes" xfId="1335"/>
    <cellStyle name="padroes 1" xfId="1336"/>
    <cellStyle name="Percent 2" xfId="1337"/>
    <cellStyle name="planilhas" xfId="1338"/>
    <cellStyle name="planilhas 1" xfId="1339"/>
    <cellStyle name="Porcentagem" xfId="2" builtinId="5"/>
    <cellStyle name="Porcentagem 10 2" xfId="1340"/>
    <cellStyle name="Porcentagem 12 2" xfId="1341"/>
    <cellStyle name="Porcentagem 2" xfId="1342"/>
    <cellStyle name="Porcentagem 2 1" xfId="1343"/>
    <cellStyle name="Porcentagem 2 2" xfId="1344"/>
    <cellStyle name="Porcentagem 2 2 2" xfId="1345"/>
    <cellStyle name="Porcentagem 2 2 3" xfId="1346"/>
    <cellStyle name="Porcentagem 2 3" xfId="1347"/>
    <cellStyle name="Porcentagem 2 3 2" xfId="1348"/>
    <cellStyle name="Porcentagem 2 3 2 2" xfId="1349"/>
    <cellStyle name="Porcentagem 2 3 3" xfId="1350"/>
    <cellStyle name="Porcentagem 2 3 3 2" xfId="1351"/>
    <cellStyle name="Porcentagem 2 3 4" xfId="1352"/>
    <cellStyle name="Porcentagem 2 4" xfId="1353"/>
    <cellStyle name="Porcentagem 2 5" xfId="1354"/>
    <cellStyle name="Porcentagem 2 6" xfId="1355"/>
    <cellStyle name="Porcentagem 2 6 2" xfId="1356"/>
    <cellStyle name="Porcentagem 2 7" xfId="1357"/>
    <cellStyle name="Porcentagem 3" xfId="1358"/>
    <cellStyle name="Porcentagem 3 2" xfId="1359"/>
    <cellStyle name="Porcentagem 3 2 2" xfId="1360"/>
    <cellStyle name="Porcentagem 3 3" xfId="1361"/>
    <cellStyle name="Porcentagem 3 4" xfId="1362"/>
    <cellStyle name="Porcentagem 3 4 2" xfId="1363"/>
    <cellStyle name="Porcentagem 3 5" xfId="1364"/>
    <cellStyle name="Porcentagem 3 5 2" xfId="1365"/>
    <cellStyle name="Porcentagem 4" xfId="1366"/>
    <cellStyle name="Porcentagem 4 2" xfId="1367"/>
    <cellStyle name="Porcentagem 4 2 2" xfId="1368"/>
    <cellStyle name="Porcentagem 4 2 2 2" xfId="1369"/>
    <cellStyle name="Porcentagem 4 2 3" xfId="1370"/>
    <cellStyle name="Porcentagem 4 2 4" xfId="1371"/>
    <cellStyle name="Porcentagem 4 3" xfId="1372"/>
    <cellStyle name="Porcentagem 4 4" xfId="1373"/>
    <cellStyle name="Porcentagem 4 4 2" xfId="1374"/>
    <cellStyle name="Porcentagem 4 5" xfId="1375"/>
    <cellStyle name="Porcentagem 4 5 2" xfId="1376"/>
    <cellStyle name="Porcentagem 5" xfId="1377"/>
    <cellStyle name="Porcentagem 5 2" xfId="1378"/>
    <cellStyle name="Porcentagem 6" xfId="1379"/>
    <cellStyle name="Porcentagem 6 2" xfId="1380"/>
    <cellStyle name="Porcentagem 7" xfId="1381"/>
    <cellStyle name="Porcentagem 7 2" xfId="1382"/>
    <cellStyle name="Porcentagem 8 2" xfId="1383"/>
    <cellStyle name="Porcentagem 9 2" xfId="1384"/>
    <cellStyle name="Result" xfId="1385"/>
    <cellStyle name="Result2" xfId="1386"/>
    <cellStyle name="Saída 1" xfId="1387"/>
    <cellStyle name="Saída 10 2" xfId="1388"/>
    <cellStyle name="Saída 11 2" xfId="1389"/>
    <cellStyle name="Saída 12 2" xfId="1390"/>
    <cellStyle name="Saída 13 2" xfId="1391"/>
    <cellStyle name="Saída 14 2" xfId="1392"/>
    <cellStyle name="Saída 15 2" xfId="1393"/>
    <cellStyle name="Saída 16 2" xfId="1394"/>
    <cellStyle name="Saída 17 2" xfId="1395"/>
    <cellStyle name="Saída 2" xfId="1396"/>
    <cellStyle name="Saída 2 2" xfId="1397"/>
    <cellStyle name="Saída 3" xfId="1398"/>
    <cellStyle name="Saída 3 2" xfId="1399"/>
    <cellStyle name="Saída 4" xfId="1400"/>
    <cellStyle name="Saída 4 2" xfId="1401"/>
    <cellStyle name="Saída 5" xfId="1402"/>
    <cellStyle name="Saída 5 2" xfId="1403"/>
    <cellStyle name="Saída 6" xfId="1404"/>
    <cellStyle name="Saída 6 2" xfId="1405"/>
    <cellStyle name="Saída 7" xfId="1406"/>
    <cellStyle name="Saída 7 2" xfId="1407"/>
    <cellStyle name="Saída 8" xfId="1408"/>
    <cellStyle name="Saída 8 2" xfId="1409"/>
    <cellStyle name="Saída 9 2" xfId="1410"/>
    <cellStyle name="Separador de milhares 10" xfId="1411"/>
    <cellStyle name="Separador de milhares 10 10" xfId="1412"/>
    <cellStyle name="Separador de milhares 10 10 2" xfId="1413"/>
    <cellStyle name="Separador de milhares 10 11" xfId="1414"/>
    <cellStyle name="Separador de milhares 10 11 2" xfId="1415"/>
    <cellStyle name="Separador de milhares 10 12" xfId="1416"/>
    <cellStyle name="Separador de milhares 10 12 2" xfId="1417"/>
    <cellStyle name="Separador de milhares 10 13" xfId="1418"/>
    <cellStyle name="Separador de milhares 10 13 2" xfId="1419"/>
    <cellStyle name="Separador de milhares 10 14" xfId="1420"/>
    <cellStyle name="Separador de milhares 10 14 2" xfId="1421"/>
    <cellStyle name="Separador de milhares 10 15" xfId="1422"/>
    <cellStyle name="Separador de milhares 10 2" xfId="1423"/>
    <cellStyle name="Separador de milhares 10 2 2" xfId="1424"/>
    <cellStyle name="Separador de milhares 10 3" xfId="1425"/>
    <cellStyle name="Separador de milhares 10 3 2" xfId="1426"/>
    <cellStyle name="Separador de milhares 10 4" xfId="1427"/>
    <cellStyle name="Separador de milhares 10 4 2" xfId="1428"/>
    <cellStyle name="Separador de milhares 10 5" xfId="1429"/>
    <cellStyle name="Separador de milhares 10 5 2" xfId="1430"/>
    <cellStyle name="Separador de milhares 10 6" xfId="1431"/>
    <cellStyle name="Separador de milhares 10 6 2" xfId="1432"/>
    <cellStyle name="Separador de milhares 10 7" xfId="1433"/>
    <cellStyle name="Separador de milhares 10 7 2" xfId="1434"/>
    <cellStyle name="Separador de milhares 10 8" xfId="1435"/>
    <cellStyle name="Separador de milhares 10 8 2" xfId="1436"/>
    <cellStyle name="Separador de milhares 10 9" xfId="1437"/>
    <cellStyle name="Separador de milhares 10 9 2" xfId="1438"/>
    <cellStyle name="Separador de milhares 100" xfId="1439"/>
    <cellStyle name="Separador de milhares 100 2" xfId="1440"/>
    <cellStyle name="Separador de milhares 101" xfId="1441"/>
    <cellStyle name="Separador de milhares 101 2" xfId="1442"/>
    <cellStyle name="Separador de milhares 102" xfId="1443"/>
    <cellStyle name="Separador de milhares 102 2" xfId="1444"/>
    <cellStyle name="Separador de milhares 103" xfId="1445"/>
    <cellStyle name="Separador de milhares 103 2" xfId="1446"/>
    <cellStyle name="Separador de milhares 104" xfId="1447"/>
    <cellStyle name="Separador de milhares 104 2" xfId="1448"/>
    <cellStyle name="Separador de milhares 105" xfId="1449"/>
    <cellStyle name="Separador de milhares 105 2" xfId="1450"/>
    <cellStyle name="Separador de milhares 106" xfId="1451"/>
    <cellStyle name="Separador de milhares 106 2" xfId="1452"/>
    <cellStyle name="Separador de milhares 107" xfId="1453"/>
    <cellStyle name="Separador de milhares 107 2" xfId="1454"/>
    <cellStyle name="Separador de milhares 108" xfId="1455"/>
    <cellStyle name="Separador de milhares 108 2" xfId="1456"/>
    <cellStyle name="Separador de milhares 109" xfId="1457"/>
    <cellStyle name="Separador de milhares 109 2" xfId="1458"/>
    <cellStyle name="Separador de milhares 11" xfId="1459"/>
    <cellStyle name="Separador de milhares 11 2" xfId="1460"/>
    <cellStyle name="Separador de milhares 11 2 2" xfId="1461"/>
    <cellStyle name="Separador de milhares 11 3" xfId="1462"/>
    <cellStyle name="Separador de milhares 110" xfId="1463"/>
    <cellStyle name="Separador de milhares 110 2" xfId="1464"/>
    <cellStyle name="Separador de milhares 111" xfId="1465"/>
    <cellStyle name="Separador de milhares 111 2" xfId="1466"/>
    <cellStyle name="Separador de milhares 112" xfId="1467"/>
    <cellStyle name="Separador de milhares 112 2" xfId="1468"/>
    <cellStyle name="Separador de milhares 113" xfId="1469"/>
    <cellStyle name="Separador de milhares 113 2" xfId="1470"/>
    <cellStyle name="Separador de milhares 114" xfId="1471"/>
    <cellStyle name="Separador de milhares 114 2" xfId="1472"/>
    <cellStyle name="Separador de milhares 115" xfId="1473"/>
    <cellStyle name="Separador de milhares 115 2" xfId="1474"/>
    <cellStyle name="Separador de milhares 116" xfId="1475"/>
    <cellStyle name="Separador de milhares 116 2" xfId="1476"/>
    <cellStyle name="Separador de milhares 117" xfId="1477"/>
    <cellStyle name="Separador de milhares 117 2" xfId="1478"/>
    <cellStyle name="Separador de milhares 118" xfId="1479"/>
    <cellStyle name="Separador de milhares 118 2" xfId="1480"/>
    <cellStyle name="Separador de milhares 119" xfId="1481"/>
    <cellStyle name="Separador de milhares 119 2" xfId="1482"/>
    <cellStyle name="Separador de milhares 12" xfId="1483"/>
    <cellStyle name="Separador de milhares 12 2" xfId="1484"/>
    <cellStyle name="Separador de milhares 12 2 2" xfId="1485"/>
    <cellStyle name="Separador de milhares 12 3" xfId="1486"/>
    <cellStyle name="Separador de milhares 120" xfId="1487"/>
    <cellStyle name="Separador de milhares 120 2" xfId="1488"/>
    <cellStyle name="Separador de milhares 121" xfId="1489"/>
    <cellStyle name="Separador de milhares 121 2" xfId="1490"/>
    <cellStyle name="Separador de milhares 122" xfId="1491"/>
    <cellStyle name="Separador de milhares 122 2" xfId="1492"/>
    <cellStyle name="Separador de milhares 123" xfId="1493"/>
    <cellStyle name="Separador de milhares 123 2" xfId="1494"/>
    <cellStyle name="Separador de milhares 124" xfId="1495"/>
    <cellStyle name="Separador de milhares 124 2" xfId="1496"/>
    <cellStyle name="Separador de milhares 125" xfId="1497"/>
    <cellStyle name="Separador de milhares 125 2" xfId="1498"/>
    <cellStyle name="Separador de milhares 126" xfId="1499"/>
    <cellStyle name="Separador de milhares 126 2" xfId="1500"/>
    <cellStyle name="Separador de milhares 127" xfId="1501"/>
    <cellStyle name="Separador de milhares 127 2" xfId="1502"/>
    <cellStyle name="Separador de milhares 128" xfId="1503"/>
    <cellStyle name="Separador de milhares 128 2" xfId="1504"/>
    <cellStyle name="Separador de milhares 129" xfId="1505"/>
    <cellStyle name="Separador de milhares 129 2" xfId="1506"/>
    <cellStyle name="Separador de milhares 13" xfId="1507"/>
    <cellStyle name="Separador de milhares 13 2" xfId="1508"/>
    <cellStyle name="Separador de milhares 13 2 2" xfId="1509"/>
    <cellStyle name="Separador de milhares 13 3" xfId="1510"/>
    <cellStyle name="Separador de milhares 130" xfId="1511"/>
    <cellStyle name="Separador de milhares 130 2" xfId="1512"/>
    <cellStyle name="Separador de milhares 131" xfId="1513"/>
    <cellStyle name="Separador de milhares 131 2" xfId="1514"/>
    <cellStyle name="Separador de milhares 132" xfId="1515"/>
    <cellStyle name="Separador de milhares 132 2" xfId="1516"/>
    <cellStyle name="Separador de milhares 133" xfId="1517"/>
    <cellStyle name="Separador de milhares 133 2" xfId="1518"/>
    <cellStyle name="Separador de milhares 134" xfId="1519"/>
    <cellStyle name="Separador de milhares 134 2" xfId="1520"/>
    <cellStyle name="Separador de milhares 135" xfId="1521"/>
    <cellStyle name="Separador de milhares 135 2" xfId="1522"/>
    <cellStyle name="Separador de milhares 136" xfId="1523"/>
    <cellStyle name="Separador de milhares 136 2" xfId="1524"/>
    <cellStyle name="Separador de milhares 137" xfId="1525"/>
    <cellStyle name="Separador de milhares 137 2" xfId="1526"/>
    <cellStyle name="Separador de milhares 138" xfId="1527"/>
    <cellStyle name="Separador de milhares 138 2" xfId="1528"/>
    <cellStyle name="Separador de milhares 139" xfId="1529"/>
    <cellStyle name="Separador de milhares 139 2" xfId="1530"/>
    <cellStyle name="Separador de milhares 14" xfId="1531"/>
    <cellStyle name="Separador de milhares 14 2" xfId="1532"/>
    <cellStyle name="Separador de milhares 14 2 2" xfId="1533"/>
    <cellStyle name="Separador de milhares 14 3" xfId="1534"/>
    <cellStyle name="Separador de milhares 140" xfId="1535"/>
    <cellStyle name="Separador de milhares 140 2" xfId="1536"/>
    <cellStyle name="Separador de milhares 141" xfId="1537"/>
    <cellStyle name="Separador de milhares 141 2" xfId="1538"/>
    <cellStyle name="Separador de milhares 142" xfId="1539"/>
    <cellStyle name="Separador de milhares 142 2" xfId="1540"/>
    <cellStyle name="Separador de milhares 143" xfId="1541"/>
    <cellStyle name="Separador de milhares 143 2" xfId="1542"/>
    <cellStyle name="Separador de milhares 144" xfId="1543"/>
    <cellStyle name="Separador de milhares 144 2" xfId="1544"/>
    <cellStyle name="Separador de milhares 145" xfId="1545"/>
    <cellStyle name="Separador de milhares 145 2" xfId="1546"/>
    <cellStyle name="Separador de milhares 146" xfId="1547"/>
    <cellStyle name="Separador de milhares 146 2" xfId="1548"/>
    <cellStyle name="Separador de milhares 147" xfId="1549"/>
    <cellStyle name="Separador de milhares 147 2" xfId="1550"/>
    <cellStyle name="Separador de milhares 148" xfId="1551"/>
    <cellStyle name="Separador de milhares 148 2" xfId="1552"/>
    <cellStyle name="Separador de milhares 149" xfId="1553"/>
    <cellStyle name="Separador de milhares 149 2" xfId="1554"/>
    <cellStyle name="Separador de milhares 15" xfId="1555"/>
    <cellStyle name="Separador de milhares 15 2" xfId="1556"/>
    <cellStyle name="Separador de milhares 15 2 2" xfId="1557"/>
    <cellStyle name="Separador de milhares 15 3" xfId="1558"/>
    <cellStyle name="Separador de milhares 150" xfId="1559"/>
    <cellStyle name="Separador de milhares 150 2" xfId="1560"/>
    <cellStyle name="Separador de milhares 151" xfId="1561"/>
    <cellStyle name="Separador de milhares 151 2" xfId="1562"/>
    <cellStyle name="Separador de milhares 152" xfId="1563"/>
    <cellStyle name="Separador de milhares 152 2" xfId="1564"/>
    <cellStyle name="Separador de milhares 153" xfId="1565"/>
    <cellStyle name="Separador de milhares 153 2" xfId="1566"/>
    <cellStyle name="Separador de milhares 154" xfId="1567"/>
    <cellStyle name="Separador de milhares 154 2" xfId="1568"/>
    <cellStyle name="Separador de milhares 155" xfId="1569"/>
    <cellStyle name="Separador de milhares 155 2" xfId="1570"/>
    <cellStyle name="Separador de milhares 156" xfId="1571"/>
    <cellStyle name="Separador de milhares 156 2" xfId="1572"/>
    <cellStyle name="Separador de milhares 157" xfId="1573"/>
    <cellStyle name="Separador de milhares 157 2" xfId="1574"/>
    <cellStyle name="Separador de milhares 158" xfId="1575"/>
    <cellStyle name="Separador de milhares 158 2" xfId="1576"/>
    <cellStyle name="Separador de milhares 159" xfId="1577"/>
    <cellStyle name="Separador de milhares 159 2" xfId="1578"/>
    <cellStyle name="Separador de milhares 16" xfId="1579"/>
    <cellStyle name="Separador de milhares 16 2" xfId="1580"/>
    <cellStyle name="Separador de milhares 16 2 2" xfId="1581"/>
    <cellStyle name="Separador de milhares 16 3" xfId="1582"/>
    <cellStyle name="Separador de milhares 160" xfId="1583"/>
    <cellStyle name="Separador de milhares 160 2" xfId="1584"/>
    <cellStyle name="Separador de milhares 161" xfId="1585"/>
    <cellStyle name="Separador de milhares 161 2" xfId="1586"/>
    <cellStyle name="Separador de milhares 162" xfId="1587"/>
    <cellStyle name="Separador de milhares 162 2" xfId="1588"/>
    <cellStyle name="Separador de milhares 163" xfId="1589"/>
    <cellStyle name="Separador de milhares 163 2" xfId="1590"/>
    <cellStyle name="Separador de milhares 164" xfId="1591"/>
    <cellStyle name="Separador de milhares 164 2" xfId="1592"/>
    <cellStyle name="Separador de milhares 165" xfId="1593"/>
    <cellStyle name="Separador de milhares 165 2" xfId="1594"/>
    <cellStyle name="Separador de milhares 166" xfId="1595"/>
    <cellStyle name="Separador de milhares 166 2" xfId="1596"/>
    <cellStyle name="Separador de milhares 167" xfId="1597"/>
    <cellStyle name="Separador de milhares 167 2" xfId="1598"/>
    <cellStyle name="Separador de milhares 168" xfId="1599"/>
    <cellStyle name="Separador de milhares 168 2" xfId="1600"/>
    <cellStyle name="Separador de milhares 169" xfId="1601"/>
    <cellStyle name="Separador de milhares 169 2" xfId="1602"/>
    <cellStyle name="Separador de milhares 17" xfId="1603"/>
    <cellStyle name="Separador de milhares 17 2" xfId="1604"/>
    <cellStyle name="Separador de milhares 170" xfId="1605"/>
    <cellStyle name="Separador de milhares 170 2" xfId="1606"/>
    <cellStyle name="Separador de milhares 171" xfId="1607"/>
    <cellStyle name="Separador de milhares 171 2" xfId="1608"/>
    <cellStyle name="Separador de milhares 172" xfId="1609"/>
    <cellStyle name="Separador de milhares 172 2" xfId="1610"/>
    <cellStyle name="Separador de milhares 173" xfId="1611"/>
    <cellStyle name="Separador de milhares 173 2" xfId="1612"/>
    <cellStyle name="Separador de milhares 174" xfId="1613"/>
    <cellStyle name="Separador de milhares 174 2" xfId="1614"/>
    <cellStyle name="Separador de milhares 175" xfId="1615"/>
    <cellStyle name="Separador de milhares 175 2" xfId="1616"/>
    <cellStyle name="Separador de milhares 176" xfId="1617"/>
    <cellStyle name="Separador de milhares 176 2" xfId="1618"/>
    <cellStyle name="Separador de milhares 177" xfId="1619"/>
    <cellStyle name="Separador de milhares 177 2" xfId="1620"/>
    <cellStyle name="Separador de milhares 178" xfId="1621"/>
    <cellStyle name="Separador de milhares 178 2" xfId="1622"/>
    <cellStyle name="Separador de milhares 179" xfId="1623"/>
    <cellStyle name="Separador de milhares 179 2" xfId="1624"/>
    <cellStyle name="Separador de milhares 18" xfId="1625"/>
    <cellStyle name="Separador de milhares 18 2" xfId="1626"/>
    <cellStyle name="Separador de milhares 18 2 2" xfId="1627"/>
    <cellStyle name="Separador de milhares 18 3" xfId="1628"/>
    <cellStyle name="Separador de milhares 180" xfId="1629"/>
    <cellStyle name="Separador de milhares 180 2" xfId="1630"/>
    <cellStyle name="Separador de milhares 181" xfId="1631"/>
    <cellStyle name="Separador de milhares 181 2" xfId="1632"/>
    <cellStyle name="Separador de milhares 182" xfId="1633"/>
    <cellStyle name="Separador de milhares 182 2" xfId="1634"/>
    <cellStyle name="Separador de milhares 183" xfId="1635"/>
    <cellStyle name="Separador de milhares 183 2" xfId="1636"/>
    <cellStyle name="Separador de milhares 184" xfId="1637"/>
    <cellStyle name="Separador de milhares 184 2" xfId="1638"/>
    <cellStyle name="Separador de milhares 185" xfId="1639"/>
    <cellStyle name="Separador de milhares 185 2" xfId="1640"/>
    <cellStyle name="Separador de milhares 19" xfId="1641"/>
    <cellStyle name="Separador de milhares 19 2" xfId="1642"/>
    <cellStyle name="Separador de milhares 19 2 2" xfId="1643"/>
    <cellStyle name="Separador de milhares 19 3" xfId="1644"/>
    <cellStyle name="Separador de milhares 2" xfId="1645"/>
    <cellStyle name="Separador de milhares 2 1" xfId="1646"/>
    <cellStyle name="Separador de milhares 2 10" xfId="1647"/>
    <cellStyle name="Separador de milhares 2 10 2" xfId="1648"/>
    <cellStyle name="Separador de milhares 2 11" xfId="1649"/>
    <cellStyle name="Separador de milhares 2 11 2" xfId="1650"/>
    <cellStyle name="Separador de milhares 2 12" xfId="1651"/>
    <cellStyle name="Separador de milhares 2 12 2" xfId="1652"/>
    <cellStyle name="Separador de milhares 2 13" xfId="1653"/>
    <cellStyle name="Separador de milhares 2 13 2" xfId="1654"/>
    <cellStyle name="Separador de milhares 2 14" xfId="1655"/>
    <cellStyle name="Separador de milhares 2 14 2" xfId="1656"/>
    <cellStyle name="Separador de milhares 2 15" xfId="1657"/>
    <cellStyle name="Separador de milhares 2 15 2" xfId="1658"/>
    <cellStyle name="Separador de milhares 2 16" xfId="1659"/>
    <cellStyle name="Separador de milhares 2 16 2" xfId="1660"/>
    <cellStyle name="Separador de milhares 2 17" xfId="1661"/>
    <cellStyle name="Separador de milhares 2 17 2" xfId="1662"/>
    <cellStyle name="Separador de milhares 2 18" xfId="1663"/>
    <cellStyle name="Separador de milhares 2 18 2" xfId="1664"/>
    <cellStyle name="Separador de milhares 2 19" xfId="1665"/>
    <cellStyle name="Separador de milhares 2 19 2" xfId="1666"/>
    <cellStyle name="Separador de milhares 2 2" xfId="1667"/>
    <cellStyle name="Separador de milhares 2 2 10" xfId="1668"/>
    <cellStyle name="Separador de milhares 2 2 10 2" xfId="1669"/>
    <cellStyle name="Separador de milhares 2 2 11" xfId="1670"/>
    <cellStyle name="Separador de milhares 2 2 11 2" xfId="1671"/>
    <cellStyle name="Separador de milhares 2 2 12" xfId="1672"/>
    <cellStyle name="Separador de milhares 2 2 12 2" xfId="1673"/>
    <cellStyle name="Separador de milhares 2 2 13" xfId="1674"/>
    <cellStyle name="Separador de milhares 2 2 2" xfId="1675"/>
    <cellStyle name="Separador de milhares 2 2 2 2" xfId="1676"/>
    <cellStyle name="Separador de milhares 2 2 2 2 2" xfId="1677"/>
    <cellStyle name="Separador de milhares 2 2 2 3" xfId="1678"/>
    <cellStyle name="Separador de milhares 2 2 3" xfId="1679"/>
    <cellStyle name="Separador de milhares 2 2 3 2" xfId="1680"/>
    <cellStyle name="Separador de milhares 2 2 4" xfId="1681"/>
    <cellStyle name="Separador de milhares 2 2 4 2" xfId="1682"/>
    <cellStyle name="Separador de milhares 2 2 5" xfId="1683"/>
    <cellStyle name="Separador de milhares 2 2 5 2" xfId="1684"/>
    <cellStyle name="Separador de milhares 2 2 6" xfId="1685"/>
    <cellStyle name="Separador de milhares 2 2 6 2" xfId="1686"/>
    <cellStyle name="Separador de milhares 2 2 7" xfId="1687"/>
    <cellStyle name="Separador de milhares 2 2 7 2" xfId="1688"/>
    <cellStyle name="Separador de milhares 2 2 8" xfId="1689"/>
    <cellStyle name="Separador de milhares 2 2 8 2" xfId="1690"/>
    <cellStyle name="Separador de milhares 2 2 9" xfId="1691"/>
    <cellStyle name="Separador de milhares 2 2 9 2" xfId="1692"/>
    <cellStyle name="Separador de milhares 2 20" xfId="1693"/>
    <cellStyle name="Separador de milhares 2 20 2" xfId="1694"/>
    <cellStyle name="Separador de milhares 2 21" xfId="1695"/>
    <cellStyle name="Separador de milhares 2 21 2" xfId="1696"/>
    <cellStyle name="Separador de milhares 2 22" xfId="1697"/>
    <cellStyle name="Separador de milhares 2 22 2" xfId="1698"/>
    <cellStyle name="Separador de milhares 2 23" xfId="1699"/>
    <cellStyle name="Separador de milhares 2 23 2" xfId="1700"/>
    <cellStyle name="Separador de milhares 2 24" xfId="1701"/>
    <cellStyle name="Separador de milhares 2 24 2" xfId="1702"/>
    <cellStyle name="Separador de milhares 2 25" xfId="1703"/>
    <cellStyle name="Separador de milhares 2 25 2" xfId="1704"/>
    <cellStyle name="Separador de milhares 2 26" xfId="1705"/>
    <cellStyle name="Separador de milhares 2 26 2" xfId="1706"/>
    <cellStyle name="Separador de milhares 2 27" xfId="1707"/>
    <cellStyle name="Separador de milhares 2 27 2" xfId="1708"/>
    <cellStyle name="Separador de milhares 2 28" xfId="1709"/>
    <cellStyle name="Separador de milhares 2 28 2" xfId="1710"/>
    <cellStyle name="Separador de milhares 2 29" xfId="1711"/>
    <cellStyle name="Separador de milhares 2 29 2" xfId="1712"/>
    <cellStyle name="Separador de milhares 2 29 2 2" xfId="1713"/>
    <cellStyle name="Separador de milhares 2 29 3" xfId="1714"/>
    <cellStyle name="Separador de milhares 2 3" xfId="1715"/>
    <cellStyle name="Separador de milhares 2 3 2" xfId="1716"/>
    <cellStyle name="Separador de milhares 2 30" xfId="1717"/>
    <cellStyle name="Separador de milhares 2 30 2" xfId="1718"/>
    <cellStyle name="Separador de milhares 2 31" xfId="1719"/>
    <cellStyle name="Separador de milhares 2 31 2" xfId="1720"/>
    <cellStyle name="Separador de milhares 2 32" xfId="1721"/>
    <cellStyle name="Separador de milhares 2 32 2" xfId="1722"/>
    <cellStyle name="Separador de milhares 2 33" xfId="1723"/>
    <cellStyle name="Separador de milhares 2 33 2" xfId="1724"/>
    <cellStyle name="Separador de milhares 2 34" xfId="1725"/>
    <cellStyle name="Separador de milhares 2 34 2" xfId="1726"/>
    <cellStyle name="Separador de milhares 2 35" xfId="1727"/>
    <cellStyle name="Separador de milhares 2 35 2" xfId="1728"/>
    <cellStyle name="Separador de milhares 2 36" xfId="1729"/>
    <cellStyle name="Separador de milhares 2 36 2" xfId="1730"/>
    <cellStyle name="Separador de milhares 2 37" xfId="1731"/>
    <cellStyle name="Separador de milhares 2 37 2" xfId="1732"/>
    <cellStyle name="Separador de milhares 2 38" xfId="1733"/>
    <cellStyle name="Separador de milhares 2 38 2" xfId="1734"/>
    <cellStyle name="Separador de milhares 2 39" xfId="1735"/>
    <cellStyle name="Separador de milhares 2 39 2" xfId="1736"/>
    <cellStyle name="Separador de milhares 2 4" xfId="1737"/>
    <cellStyle name="Separador de milhares 2 4 2" xfId="1738"/>
    <cellStyle name="Separador de milhares 2 40" xfId="1739"/>
    <cellStyle name="Separador de milhares 2 40 2" xfId="1740"/>
    <cellStyle name="Separador de milhares 2 41" xfId="1741"/>
    <cellStyle name="Separador de milhares 2 41 2" xfId="1742"/>
    <cellStyle name="Separador de milhares 2 42" xfId="1743"/>
    <cellStyle name="Separador de milhares 2 42 2" xfId="1744"/>
    <cellStyle name="Separador de milhares 2 43" xfId="1745"/>
    <cellStyle name="Separador de milhares 2 43 2" xfId="1746"/>
    <cellStyle name="Separador de milhares 2 44" xfId="1747"/>
    <cellStyle name="Separador de milhares 2 44 2" xfId="1748"/>
    <cellStyle name="Separador de milhares 2 44 2 2" xfId="1749"/>
    <cellStyle name="Separador de milhares 2 44 3" xfId="1750"/>
    <cellStyle name="Separador de milhares 2 45" xfId="1751"/>
    <cellStyle name="Separador de milhares 2 5" xfId="1752"/>
    <cellStyle name="Separador de milhares 2 5 2" xfId="1753"/>
    <cellStyle name="Separador de milhares 2 6" xfId="1754"/>
    <cellStyle name="Separador de milhares 2 6 2" xfId="1755"/>
    <cellStyle name="Separador de milhares 2 7" xfId="1756"/>
    <cellStyle name="Separador de milhares 2 7 2" xfId="1757"/>
    <cellStyle name="Separador de milhares 2 8" xfId="1758"/>
    <cellStyle name="Separador de milhares 2 8 2" xfId="1759"/>
    <cellStyle name="Separador de milhares 2 9" xfId="1760"/>
    <cellStyle name="Separador de milhares 2 9 2" xfId="1761"/>
    <cellStyle name="Separador de milhares 20" xfId="1762"/>
    <cellStyle name="Separador de milhares 20 2" xfId="1763"/>
    <cellStyle name="Separador de milhares 21" xfId="1764"/>
    <cellStyle name="Separador de milhares 21 2" xfId="1765"/>
    <cellStyle name="Separador de milhares 22" xfId="1766"/>
    <cellStyle name="Separador de milhares 22 2" xfId="1767"/>
    <cellStyle name="Separador de milhares 22 2 2" xfId="1768"/>
    <cellStyle name="Separador de milhares 22 3" xfId="1769"/>
    <cellStyle name="Separador de milhares 23" xfId="1770"/>
    <cellStyle name="Separador de milhares 23 2" xfId="1771"/>
    <cellStyle name="Separador de milhares 24" xfId="1772"/>
    <cellStyle name="Separador de milhares 24 2" xfId="1773"/>
    <cellStyle name="Separador de milhares 25" xfId="1774"/>
    <cellStyle name="Separador de milhares 25 2" xfId="1775"/>
    <cellStyle name="Separador de milhares 25 2 2" xfId="1776"/>
    <cellStyle name="Separador de milhares 25 3" xfId="1777"/>
    <cellStyle name="Separador de milhares 26" xfId="1778"/>
    <cellStyle name="Separador de milhares 26 2" xfId="1779"/>
    <cellStyle name="Separador de milhares 26 2 2" xfId="1780"/>
    <cellStyle name="Separador de milhares 26 3" xfId="1781"/>
    <cellStyle name="Separador de milhares 27" xfId="1782"/>
    <cellStyle name="Separador de milhares 27 2" xfId="1783"/>
    <cellStyle name="Separador de milhares 27 2 2" xfId="1784"/>
    <cellStyle name="Separador de milhares 27 2 2 2" xfId="1785"/>
    <cellStyle name="Separador de milhares 27 2 3" xfId="1786"/>
    <cellStyle name="Separador de milhares 27 3" xfId="1787"/>
    <cellStyle name="Separador de milhares 27 3 2" xfId="1788"/>
    <cellStyle name="Separador de milhares 27 4" xfId="1789"/>
    <cellStyle name="Separador de milhares 27 4 2" xfId="1790"/>
    <cellStyle name="Separador de milhares 27 4 2 2" xfId="1791"/>
    <cellStyle name="Separador de milhares 27 4 3" xfId="1792"/>
    <cellStyle name="Separador de milhares 27 5" xfId="1793"/>
    <cellStyle name="Separador de milhares 27 5 2" xfId="1794"/>
    <cellStyle name="Separador de milhares 27 6" xfId="1795"/>
    <cellStyle name="Separador de milhares 28" xfId="1796"/>
    <cellStyle name="Separador de milhares 28 2" xfId="1797"/>
    <cellStyle name="Separador de milhares 29" xfId="1798"/>
    <cellStyle name="Separador de milhares 29 2" xfId="1799"/>
    <cellStyle name="Separador de milhares 3" xfId="1800"/>
    <cellStyle name="Separador de milhares 3 1" xfId="1801"/>
    <cellStyle name="Separador de milhares 3 2" xfId="1802"/>
    <cellStyle name="Separador de milhares 3 2 2" xfId="1803"/>
    <cellStyle name="Separador de milhares 3 2 2 2" xfId="1804"/>
    <cellStyle name="Separador de milhares 3 2 2 2 2" xfId="1805"/>
    <cellStyle name="Separador de milhares 3 2 2 3" xfId="1806"/>
    <cellStyle name="Separador de milhares 3 2 2 3 2" xfId="1807"/>
    <cellStyle name="Separador de milhares 3 2 2 3 2 2" xfId="1808"/>
    <cellStyle name="Separador de milhares 3 2 2 3 3" xfId="1809"/>
    <cellStyle name="Separador de milhares 3 2 2 4" xfId="1810"/>
    <cellStyle name="Separador de milhares 3 2 3" xfId="1811"/>
    <cellStyle name="Separador de milhares 3 2 3 2" xfId="1812"/>
    <cellStyle name="Separador de milhares 3 2 3 2 2" xfId="1813"/>
    <cellStyle name="Separador de milhares 3 2 3 3" xfId="1814"/>
    <cellStyle name="Separador de milhares 3 2 4" xfId="1815"/>
    <cellStyle name="Separador de milhares 3 2 4 2" xfId="1816"/>
    <cellStyle name="Separador de milhares 3 2 5" xfId="1817"/>
    <cellStyle name="Separador de milhares 3 2 5 2" xfId="1818"/>
    <cellStyle name="Separador de milhares 3 2 6" xfId="1819"/>
    <cellStyle name="Separador de milhares 3 3" xfId="1820"/>
    <cellStyle name="Separador de milhares 3 3 2" xfId="1821"/>
    <cellStyle name="Separador de milhares 3 3 2 2" xfId="1822"/>
    <cellStyle name="Separador de milhares 3 3 3" xfId="1823"/>
    <cellStyle name="Separador de milhares 3 3 3 2" xfId="1824"/>
    <cellStyle name="Separador de milhares 3 3 4" xfId="1825"/>
    <cellStyle name="Separador de milhares 3 4" xfId="1826"/>
    <cellStyle name="Separador de milhares 3 4 2" xfId="1827"/>
    <cellStyle name="Separador de milhares 3 4 2 2" xfId="1828"/>
    <cellStyle name="Separador de milhares 3 4 3" xfId="1829"/>
    <cellStyle name="Separador de milhares 3 4 3 2" xfId="1830"/>
    <cellStyle name="Separador de milhares 3 4 3 2 2" xfId="1831"/>
    <cellStyle name="Separador de milhares 3 4 3 3" xfId="1832"/>
    <cellStyle name="Separador de milhares 3 4 4" xfId="1833"/>
    <cellStyle name="Separador de milhares 3 4 4 2" xfId="1834"/>
    <cellStyle name="Separador de milhares 3 4 5" xfId="1835"/>
    <cellStyle name="Separador de milhares 3 5" xfId="1836"/>
    <cellStyle name="Separador de milhares 3 5 2" xfId="1837"/>
    <cellStyle name="Separador de milhares 3 5 2 2" xfId="1838"/>
    <cellStyle name="Separador de milhares 3 5 3" xfId="1839"/>
    <cellStyle name="Separador de milhares 3 5 3 2" xfId="1840"/>
    <cellStyle name="Separador de milhares 3 5 4" xfId="1841"/>
    <cellStyle name="Separador de milhares 3 6" xfId="1842"/>
    <cellStyle name="Separador de milhares 30" xfId="1843"/>
    <cellStyle name="Separador de milhares 30 2" xfId="1844"/>
    <cellStyle name="Separador de milhares 31" xfId="1845"/>
    <cellStyle name="Separador de milhares 31 2" xfId="1846"/>
    <cellStyle name="Separador de milhares 32" xfId="1847"/>
    <cellStyle name="Separador de milhares 32 2" xfId="1848"/>
    <cellStyle name="Separador de milhares 33" xfId="1849"/>
    <cellStyle name="Separador de milhares 33 2" xfId="1850"/>
    <cellStyle name="Separador de milhares 34" xfId="1851"/>
    <cellStyle name="Separador de milhares 34 2" xfId="1852"/>
    <cellStyle name="Separador de milhares 35" xfId="1853"/>
    <cellStyle name="Separador de milhares 35 2" xfId="1854"/>
    <cellStyle name="Separador de milhares 36" xfId="1855"/>
    <cellStyle name="Separador de milhares 36 2" xfId="1856"/>
    <cellStyle name="Separador de milhares 37" xfId="1857"/>
    <cellStyle name="Separador de milhares 37 2" xfId="1858"/>
    <cellStyle name="Separador de milhares 38" xfId="1859"/>
    <cellStyle name="Separador de milhares 38 2" xfId="1860"/>
    <cellStyle name="Separador de milhares 39" xfId="1861"/>
    <cellStyle name="Separador de milhares 39 2" xfId="1862"/>
    <cellStyle name="Separador de milhares 4" xfId="1863"/>
    <cellStyle name="Separador de milhares 4 2" xfId="1864"/>
    <cellStyle name="Separador de milhares 4 2 2" xfId="1865"/>
    <cellStyle name="Separador de milhares 4 2 2 2" xfId="1866"/>
    <cellStyle name="Separador de milhares 4 2 3" xfId="1867"/>
    <cellStyle name="Separador de milhares 4 2 3 2" xfId="1868"/>
    <cellStyle name="Separador de milhares 4 2 3 2 2" xfId="1869"/>
    <cellStyle name="Separador de milhares 4 2 3 3" xfId="1870"/>
    <cellStyle name="Separador de milhares 4 2 4" xfId="1871"/>
    <cellStyle name="Separador de milhares 4 2 4 2" xfId="1872"/>
    <cellStyle name="Separador de milhares 4 2 5" xfId="1873"/>
    <cellStyle name="Separador de milhares 4 3" xfId="1874"/>
    <cellStyle name="Separador de milhares 4 3 2" xfId="1875"/>
    <cellStyle name="Separador de milhares 4 3 2 2" xfId="1876"/>
    <cellStyle name="Separador de milhares 4 3 3" xfId="1877"/>
    <cellStyle name="Separador de milhares 4 4" xfId="1878"/>
    <cellStyle name="Separador de milhares 4 4 2" xfId="1879"/>
    <cellStyle name="Separador de milhares 4 4 2 2" xfId="1880"/>
    <cellStyle name="Separador de milhares 4 4 3" xfId="1881"/>
    <cellStyle name="Separador de milhares 4 5" xfId="1882"/>
    <cellStyle name="Separador de milhares 4 5 2" xfId="1883"/>
    <cellStyle name="Separador de milhares 4 5 2 2" xfId="1884"/>
    <cellStyle name="Separador de milhares 4 5 3" xfId="1885"/>
    <cellStyle name="Separador de milhares 4 6" xfId="1886"/>
    <cellStyle name="Separador de milhares 4 6 2" xfId="1887"/>
    <cellStyle name="Separador de milhares 4 7" xfId="1888"/>
    <cellStyle name="Separador de milhares 4 7 2" xfId="1889"/>
    <cellStyle name="Separador de milhares 4 8" xfId="1890"/>
    <cellStyle name="Separador de milhares 40" xfId="1891"/>
    <cellStyle name="Separador de milhares 40 2" xfId="1892"/>
    <cellStyle name="Separador de milhares 41" xfId="1893"/>
    <cellStyle name="Separador de milhares 41 2" xfId="1894"/>
    <cellStyle name="Separador de milhares 42" xfId="1895"/>
    <cellStyle name="Separador de milhares 42 2" xfId="1896"/>
    <cellStyle name="Separador de milhares 43" xfId="1897"/>
    <cellStyle name="Separador de milhares 43 2" xfId="1898"/>
    <cellStyle name="Separador de milhares 44" xfId="1899"/>
    <cellStyle name="Separador de milhares 44 2" xfId="1900"/>
    <cellStyle name="Separador de milhares 45" xfId="1901"/>
    <cellStyle name="Separador de milhares 45 2" xfId="1902"/>
    <cellStyle name="Separador de milhares 46" xfId="1903"/>
    <cellStyle name="Separador de milhares 46 2" xfId="1904"/>
    <cellStyle name="Separador de milhares 47" xfId="1905"/>
    <cellStyle name="Separador de milhares 47 2" xfId="1906"/>
    <cellStyle name="Separador de milhares 48" xfId="1907"/>
    <cellStyle name="Separador de milhares 48 2" xfId="1908"/>
    <cellStyle name="Separador de milhares 49" xfId="1909"/>
    <cellStyle name="Separador de milhares 49 2" xfId="1910"/>
    <cellStyle name="Separador de milhares 5" xfId="1911"/>
    <cellStyle name="Separador de milhares 5 2" xfId="1912"/>
    <cellStyle name="Separador de milhares 5 2 2" xfId="1913"/>
    <cellStyle name="Separador de milhares 5 2 3" xfId="1914"/>
    <cellStyle name="Separador de milhares 5 2 3 2" xfId="1915"/>
    <cellStyle name="Separador de milhares 5 2 4" xfId="1916"/>
    <cellStyle name="Separador de milhares 5 2 4 2" xfId="1917"/>
    <cellStyle name="Separador de milhares 5 3" xfId="1918"/>
    <cellStyle name="Separador de milhares 5 3 2" xfId="1919"/>
    <cellStyle name="Separador de milhares 5 3 2 2" xfId="1920"/>
    <cellStyle name="Separador de milhares 5 3 3" xfId="1921"/>
    <cellStyle name="Separador de milhares 5 3 3 2" xfId="1922"/>
    <cellStyle name="Separador de milhares 5 3 4" xfId="1923"/>
    <cellStyle name="Separador de milhares 5 3 4 2" xfId="1924"/>
    <cellStyle name="Separador de milhares 5 3 5" xfId="1925"/>
    <cellStyle name="Separador de milhares 5 3 5 2" xfId="1926"/>
    <cellStyle name="Separador de milhares 5 3 5 2 2" xfId="1927"/>
    <cellStyle name="Separador de milhares 5 3 5 3" xfId="1928"/>
    <cellStyle name="Separador de milhares 5 3 6" xfId="1929"/>
    <cellStyle name="Separador de milhares 5 4" xfId="1930"/>
    <cellStyle name="Separador de milhares 50" xfId="1931"/>
    <cellStyle name="Separador de milhares 50 2" xfId="1932"/>
    <cellStyle name="Separador de milhares 50 2 2" xfId="1933"/>
    <cellStyle name="Separador de milhares 50 3" xfId="1934"/>
    <cellStyle name="Separador de milhares 51" xfId="1935"/>
    <cellStyle name="Separador de milhares 51 2" xfId="1936"/>
    <cellStyle name="Separador de milhares 52" xfId="1937"/>
    <cellStyle name="Separador de milhares 52 2" xfId="1938"/>
    <cellStyle name="Separador de milhares 53" xfId="1939"/>
    <cellStyle name="Separador de milhares 53 2" xfId="1940"/>
    <cellStyle name="Separador de milhares 54" xfId="1941"/>
    <cellStyle name="Separador de milhares 54 2" xfId="1942"/>
    <cellStyle name="Separador de milhares 55" xfId="1943"/>
    <cellStyle name="Separador de milhares 55 2" xfId="1944"/>
    <cellStyle name="Separador de milhares 55 2 2" xfId="1945"/>
    <cellStyle name="Separador de milhares 55 3" xfId="1946"/>
    <cellStyle name="Separador de milhares 56" xfId="1947"/>
    <cellStyle name="Separador de milhares 56 2" xfId="1948"/>
    <cellStyle name="Separador de milhares 57" xfId="1949"/>
    <cellStyle name="Separador de milhares 57 2" xfId="1950"/>
    <cellStyle name="Separador de milhares 57 2 2" xfId="1951"/>
    <cellStyle name="Separador de milhares 57 3" xfId="1952"/>
    <cellStyle name="Separador de milhares 58" xfId="1953"/>
    <cellStyle name="Separador de milhares 58 2" xfId="1954"/>
    <cellStyle name="Separador de milhares 59" xfId="1955"/>
    <cellStyle name="Separador de milhares 59 2" xfId="1956"/>
    <cellStyle name="Separador de milhares 6" xfId="1957"/>
    <cellStyle name="Separador de milhares 6 2" xfId="1958"/>
    <cellStyle name="Separador de milhares 6 2 2" xfId="1959"/>
    <cellStyle name="Separador de milhares 6 3" xfId="1960"/>
    <cellStyle name="Separador de milhares 6 3 2" xfId="1961"/>
    <cellStyle name="Separador de milhares 6 3 2 2" xfId="1962"/>
    <cellStyle name="Separador de milhares 6 3 3" xfId="1963"/>
    <cellStyle name="Separador de milhares 6 3 3 2" xfId="1964"/>
    <cellStyle name="Separador de milhares 6 3 3 2 2" xfId="1965"/>
    <cellStyle name="Separador de milhares 6 3 3 3" xfId="1966"/>
    <cellStyle name="Separador de milhares 6 3 4" xfId="1967"/>
    <cellStyle name="Separador de milhares 6 4" xfId="1968"/>
    <cellStyle name="Separador de milhares 60" xfId="1969"/>
    <cellStyle name="Separador de milhares 60 2" xfId="1970"/>
    <cellStyle name="Separador de milhares 61" xfId="1971"/>
    <cellStyle name="Separador de milhares 61 2" xfId="1972"/>
    <cellStyle name="Separador de milhares 61 2 2" xfId="1973"/>
    <cellStyle name="Separador de milhares 61 3" xfId="1974"/>
    <cellStyle name="Separador de milhares 62" xfId="1975"/>
    <cellStyle name="Separador de milhares 62 2" xfId="1976"/>
    <cellStyle name="Separador de milhares 63" xfId="1977"/>
    <cellStyle name="Separador de milhares 63 2" xfId="1978"/>
    <cellStyle name="Separador de milhares 64" xfId="1979"/>
    <cellStyle name="Separador de milhares 64 2" xfId="1980"/>
    <cellStyle name="Separador de milhares 65" xfId="1981"/>
    <cellStyle name="Separador de milhares 65 2" xfId="1982"/>
    <cellStyle name="Separador de milhares 65 2 2" xfId="1983"/>
    <cellStyle name="Separador de milhares 65 3" xfId="1984"/>
    <cellStyle name="Separador de milhares 66" xfId="1985"/>
    <cellStyle name="Separador de milhares 66 2" xfId="1986"/>
    <cellStyle name="Separador de milhares 66 2 2" xfId="1987"/>
    <cellStyle name="Separador de milhares 66 3" xfId="1988"/>
    <cellStyle name="Separador de milhares 67" xfId="1989"/>
    <cellStyle name="Separador de milhares 67 2" xfId="1990"/>
    <cellStyle name="Separador de milhares 68" xfId="1991"/>
    <cellStyle name="Separador de milhares 68 2" xfId="1992"/>
    <cellStyle name="Separador de milhares 69" xfId="1993"/>
    <cellStyle name="Separador de milhares 69 2" xfId="1994"/>
    <cellStyle name="Separador de milhares 7" xfId="1995"/>
    <cellStyle name="Separador de milhares 7 2" xfId="1996"/>
    <cellStyle name="Separador de milhares 7 2 2" xfId="1997"/>
    <cellStyle name="Separador de milhares 7 3" xfId="1998"/>
    <cellStyle name="Separador de milhares 7 3 2" xfId="1999"/>
    <cellStyle name="Separador de milhares 7 4" xfId="2000"/>
    <cellStyle name="Separador de milhares 7 4 2" xfId="2001"/>
    <cellStyle name="Separador de milhares 7 5" xfId="2002"/>
    <cellStyle name="Separador de milhares 7 5 2" xfId="2003"/>
    <cellStyle name="Separador de milhares 7 5 2 2" xfId="2004"/>
    <cellStyle name="Separador de milhares 7 5 3" xfId="2005"/>
    <cellStyle name="Separador de milhares 7 6" xfId="2006"/>
    <cellStyle name="Separador de milhares 7 6 2" xfId="2007"/>
    <cellStyle name="Separador de milhares 7 6 2 2" xfId="2008"/>
    <cellStyle name="Separador de milhares 7 6 3" xfId="2009"/>
    <cellStyle name="Separador de milhares 7 7" xfId="2010"/>
    <cellStyle name="Separador de milhares 70" xfId="2011"/>
    <cellStyle name="Separador de milhares 70 2" xfId="2012"/>
    <cellStyle name="Separador de milhares 71" xfId="2013"/>
    <cellStyle name="Separador de milhares 71 2" xfId="2014"/>
    <cellStyle name="Separador de milhares 72" xfId="2015"/>
    <cellStyle name="Separador de milhares 72 2" xfId="2016"/>
    <cellStyle name="Separador de milhares 73" xfId="2017"/>
    <cellStyle name="Separador de milhares 73 2" xfId="2018"/>
    <cellStyle name="Separador de milhares 74" xfId="2019"/>
    <cellStyle name="Separador de milhares 74 2" xfId="2020"/>
    <cellStyle name="Separador de milhares 75" xfId="2021"/>
    <cellStyle name="Separador de milhares 75 2" xfId="2022"/>
    <cellStyle name="Separador de milhares 76" xfId="2023"/>
    <cellStyle name="Separador de milhares 76 2" xfId="2024"/>
    <cellStyle name="Separador de milhares 77" xfId="2025"/>
    <cellStyle name="Separador de milhares 77 2" xfId="2026"/>
    <cellStyle name="Separador de milhares 78" xfId="2027"/>
    <cellStyle name="Separador de milhares 78 2" xfId="2028"/>
    <cellStyle name="Separador de milhares 79" xfId="2029"/>
    <cellStyle name="Separador de milhares 79 2" xfId="2030"/>
    <cellStyle name="Separador de milhares 8" xfId="2031"/>
    <cellStyle name="Separador de milhares 8 2" xfId="2032"/>
    <cellStyle name="Separador de milhares 8 2 2" xfId="2033"/>
    <cellStyle name="Separador de milhares 8 3" xfId="2034"/>
    <cellStyle name="Separador de milhares 8 3 2" xfId="2035"/>
    <cellStyle name="Separador de milhares 8 3 2 2" xfId="2036"/>
    <cellStyle name="Separador de milhares 8 3 3" xfId="2037"/>
    <cellStyle name="Separador de milhares 8 4" xfId="2038"/>
    <cellStyle name="Separador de milhares 80" xfId="2039"/>
    <cellStyle name="Separador de milhares 80 2" xfId="2040"/>
    <cellStyle name="Separador de milhares 81" xfId="2041"/>
    <cellStyle name="Separador de milhares 81 2" xfId="2042"/>
    <cellStyle name="Separador de milhares 82" xfId="2043"/>
    <cellStyle name="Separador de milhares 82 2" xfId="2044"/>
    <cellStyle name="Separador de milhares 83" xfId="2045"/>
    <cellStyle name="Separador de milhares 83 2" xfId="2046"/>
    <cellStyle name="Separador de milhares 84" xfId="2047"/>
    <cellStyle name="Separador de milhares 84 2" xfId="2048"/>
    <cellStyle name="Separador de milhares 85" xfId="2049"/>
    <cellStyle name="Separador de milhares 85 2" xfId="2050"/>
    <cellStyle name="Separador de milhares 86" xfId="2051"/>
    <cellStyle name="Separador de milhares 86 2" xfId="2052"/>
    <cellStyle name="Separador de milhares 87" xfId="2053"/>
    <cellStyle name="Separador de milhares 87 2" xfId="2054"/>
    <cellStyle name="Separador de milhares 88" xfId="2055"/>
    <cellStyle name="Separador de milhares 88 2" xfId="2056"/>
    <cellStyle name="Separador de milhares 89" xfId="2057"/>
    <cellStyle name="Separador de milhares 89 2" xfId="2058"/>
    <cellStyle name="Separador de milhares 9" xfId="2059"/>
    <cellStyle name="Separador de milhares 9 2" xfId="2060"/>
    <cellStyle name="Separador de milhares 9 2 2" xfId="2061"/>
    <cellStyle name="Separador de milhares 9 3" xfId="2062"/>
    <cellStyle name="Separador de milhares 90" xfId="2063"/>
    <cellStyle name="Separador de milhares 90 2" xfId="2064"/>
    <cellStyle name="Separador de milhares 91" xfId="2065"/>
    <cellStyle name="Separador de milhares 91 2" xfId="2066"/>
    <cellStyle name="Separador de milhares 92" xfId="2067"/>
    <cellStyle name="Separador de milhares 92 2" xfId="2068"/>
    <cellStyle name="Separador de milhares 93" xfId="2069"/>
    <cellStyle name="Separador de milhares 93 2" xfId="2070"/>
    <cellStyle name="Separador de milhares 94" xfId="2071"/>
    <cellStyle name="Separador de milhares 94 2" xfId="2072"/>
    <cellStyle name="Separador de milhares 95" xfId="2073"/>
    <cellStyle name="Separador de milhares 95 2" xfId="2074"/>
    <cellStyle name="Separador de milhares 96" xfId="2075"/>
    <cellStyle name="Separador de milhares 96 2" xfId="2076"/>
    <cellStyle name="Separador de milhares 97" xfId="2077"/>
    <cellStyle name="Separador de milhares 97 2" xfId="2078"/>
    <cellStyle name="Separador de milhares 98" xfId="2079"/>
    <cellStyle name="Separador de milhares 98 2" xfId="2080"/>
    <cellStyle name="Separador de milhares 99" xfId="2081"/>
    <cellStyle name="Separador de milhares 99 2" xfId="2082"/>
    <cellStyle name="Texto de Aviso 1" xfId="2083"/>
    <cellStyle name="Texto de Aviso 10 2" xfId="2084"/>
    <cellStyle name="Texto de Aviso 11 2" xfId="2085"/>
    <cellStyle name="Texto de Aviso 12 2" xfId="2086"/>
    <cellStyle name="Texto de Aviso 13 2" xfId="2087"/>
    <cellStyle name="Texto de Aviso 14 2" xfId="2088"/>
    <cellStyle name="Texto de Aviso 15 2" xfId="2089"/>
    <cellStyle name="Texto de Aviso 16 2" xfId="2090"/>
    <cellStyle name="Texto de Aviso 17 2" xfId="2091"/>
    <cellStyle name="Texto de Aviso 2" xfId="2092"/>
    <cellStyle name="Texto de Aviso 2 2" xfId="2093"/>
    <cellStyle name="Texto de Aviso 3" xfId="2094"/>
    <cellStyle name="Texto de Aviso 3 2" xfId="2095"/>
    <cellStyle name="Texto de Aviso 4" xfId="2096"/>
    <cellStyle name="Texto de Aviso 4 2" xfId="2097"/>
    <cellStyle name="Texto de Aviso 5" xfId="2098"/>
    <cellStyle name="Texto de Aviso 5 2" xfId="2099"/>
    <cellStyle name="Texto de Aviso 6" xfId="2100"/>
    <cellStyle name="Texto de Aviso 6 2" xfId="2101"/>
    <cellStyle name="Texto de Aviso 7" xfId="2102"/>
    <cellStyle name="Texto de Aviso 7 2" xfId="2103"/>
    <cellStyle name="Texto de Aviso 8" xfId="2104"/>
    <cellStyle name="Texto de Aviso 8 2" xfId="2105"/>
    <cellStyle name="Texto de Aviso 9 2" xfId="2106"/>
    <cellStyle name="Texto Explicativo 1" xfId="2107"/>
    <cellStyle name="Texto Explicativo 10 2" xfId="2108"/>
    <cellStyle name="Texto Explicativo 11 2" xfId="2109"/>
    <cellStyle name="Texto Explicativo 12 2" xfId="2110"/>
    <cellStyle name="Texto Explicativo 13 2" xfId="2111"/>
    <cellStyle name="Texto Explicativo 14 2" xfId="2112"/>
    <cellStyle name="Texto Explicativo 15 2" xfId="2113"/>
    <cellStyle name="Texto Explicativo 16 2" xfId="2114"/>
    <cellStyle name="Texto Explicativo 17 2" xfId="2115"/>
    <cellStyle name="Texto Explicativo 2" xfId="2116"/>
    <cellStyle name="Texto Explicativo 2 2" xfId="2117"/>
    <cellStyle name="Texto Explicativo 3" xfId="2118"/>
    <cellStyle name="Texto Explicativo 3 2" xfId="2119"/>
    <cellStyle name="Texto Explicativo 4" xfId="2120"/>
    <cellStyle name="Texto Explicativo 4 2" xfId="2121"/>
    <cellStyle name="Texto Explicativo 5" xfId="2122"/>
    <cellStyle name="Texto Explicativo 5 2" xfId="2123"/>
    <cellStyle name="Texto Explicativo 6" xfId="2124"/>
    <cellStyle name="Texto Explicativo 6 2" xfId="2125"/>
    <cellStyle name="Texto Explicativo 7" xfId="2126"/>
    <cellStyle name="Texto Explicativo 7 2" xfId="2127"/>
    <cellStyle name="Texto Explicativo 8" xfId="2128"/>
    <cellStyle name="Texto Explicativo 8 2" xfId="2129"/>
    <cellStyle name="Texto Explicativo 9 2" xfId="2130"/>
    <cellStyle name="Título 1 1" xfId="2171"/>
    <cellStyle name="Título 1 1 1" xfId="2172"/>
    <cellStyle name="Título 1 1 1 1" xfId="2173"/>
    <cellStyle name="Título 1 1 2" xfId="2174"/>
    <cellStyle name="Título 1 1_Campo de Antenas - SBGL-ORÇ" xfId="2183"/>
    <cellStyle name="Título 1 10 2" xfId="2175"/>
    <cellStyle name="Título 1 11 2" xfId="2176"/>
    <cellStyle name="Título 1 12 2" xfId="2177"/>
    <cellStyle name="Título 1 13 2" xfId="2178"/>
    <cellStyle name="Título 1 14 2" xfId="2179"/>
    <cellStyle name="Título 1 15 2" xfId="2180"/>
    <cellStyle name="Título 1 16 2" xfId="2181"/>
    <cellStyle name="Título 1 17 2" xfId="2182"/>
    <cellStyle name="Título 1 2" xfId="2184"/>
    <cellStyle name="Título 1 2 2" xfId="2185"/>
    <cellStyle name="Título 1 3" xfId="2186"/>
    <cellStyle name="Título 1 3 2" xfId="2187"/>
    <cellStyle name="Título 1 4" xfId="2188"/>
    <cellStyle name="Título 1 4 2" xfId="2189"/>
    <cellStyle name="Título 1 5" xfId="2190"/>
    <cellStyle name="Título 1 5 2" xfId="2191"/>
    <cellStyle name="Título 1 6" xfId="2192"/>
    <cellStyle name="Título 1 6 2" xfId="2193"/>
    <cellStyle name="Título 1 7" xfId="2194"/>
    <cellStyle name="Título 1 7 2" xfId="2195"/>
    <cellStyle name="Título 1 8" xfId="2196"/>
    <cellStyle name="Título 1 8 2" xfId="2197"/>
    <cellStyle name="Título 1 9" xfId="2198"/>
    <cellStyle name="Título 1 9 2" xfId="2199"/>
    <cellStyle name="Título 10" xfId="2200"/>
    <cellStyle name="Título 10 2" xfId="2201"/>
    <cellStyle name="Título 11" xfId="2202"/>
    <cellStyle name="Título 11 2" xfId="2203"/>
    <cellStyle name="Título 12" xfId="2204"/>
    <cellStyle name="Título 12 2" xfId="2205"/>
    <cellStyle name="Título 13 2" xfId="2206"/>
    <cellStyle name="Título 14 2" xfId="2207"/>
    <cellStyle name="Título 15 2" xfId="2208"/>
    <cellStyle name="Título 16 2" xfId="2209"/>
    <cellStyle name="Título 17 2" xfId="2210"/>
    <cellStyle name="Título 18 2" xfId="2211"/>
    <cellStyle name="Título 19 2" xfId="2212"/>
    <cellStyle name="Título 2 1" xfId="2213"/>
    <cellStyle name="Título 2 10 2" xfId="2214"/>
    <cellStyle name="Título 2 11 2" xfId="2215"/>
    <cellStyle name="Título 2 12 2" xfId="2216"/>
    <cellStyle name="Título 2 13 2" xfId="2217"/>
    <cellStyle name="Título 2 14 2" xfId="2218"/>
    <cellStyle name="Título 2 15 2" xfId="2219"/>
    <cellStyle name="Título 2 16 2" xfId="2220"/>
    <cellStyle name="Título 2 17 2" xfId="2221"/>
    <cellStyle name="Título 2 2" xfId="2222"/>
    <cellStyle name="Título 2 2 2" xfId="2223"/>
    <cellStyle name="Título 2 3" xfId="2224"/>
    <cellStyle name="Título 2 3 2" xfId="2225"/>
    <cellStyle name="Título 2 4" xfId="2226"/>
    <cellStyle name="Título 2 4 2" xfId="2227"/>
    <cellStyle name="Título 2 5" xfId="2228"/>
    <cellStyle name="Título 2 5 2" xfId="2229"/>
    <cellStyle name="Título 2 6" xfId="2230"/>
    <cellStyle name="Título 2 6 2" xfId="2231"/>
    <cellStyle name="Título 2 7" xfId="2232"/>
    <cellStyle name="Título 2 7 2" xfId="2233"/>
    <cellStyle name="Título 2 8" xfId="2234"/>
    <cellStyle name="Título 2 8 2" xfId="2235"/>
    <cellStyle name="Título 2 9 2" xfId="2236"/>
    <cellStyle name="Título 20 2" xfId="2237"/>
    <cellStyle name="Título 3 1" xfId="2238"/>
    <cellStyle name="Título 3 10 2" xfId="2239"/>
    <cellStyle name="Título 3 11 2" xfId="2240"/>
    <cellStyle name="Título 3 12 2" xfId="2241"/>
    <cellStyle name="Título 3 13 2" xfId="2242"/>
    <cellStyle name="Título 3 14 2" xfId="2243"/>
    <cellStyle name="Título 3 15 2" xfId="2244"/>
    <cellStyle name="Título 3 16 2" xfId="2245"/>
    <cellStyle name="Título 3 17 2" xfId="2246"/>
    <cellStyle name="Título 3 2" xfId="2247"/>
    <cellStyle name="Título 3 2 2" xfId="2248"/>
    <cellStyle name="Título 3 3" xfId="2249"/>
    <cellStyle name="Título 3 3 2" xfId="2250"/>
    <cellStyle name="Título 3 4" xfId="2251"/>
    <cellStyle name="Título 3 4 2" xfId="2252"/>
    <cellStyle name="Título 3 5" xfId="2253"/>
    <cellStyle name="Título 3 5 2" xfId="2254"/>
    <cellStyle name="Título 3 6" xfId="2255"/>
    <cellStyle name="Título 3 6 2" xfId="2256"/>
    <cellStyle name="Título 3 7" xfId="2257"/>
    <cellStyle name="Título 3 7 2" xfId="2258"/>
    <cellStyle name="Título 3 8" xfId="2259"/>
    <cellStyle name="Título 3 8 2" xfId="2260"/>
    <cellStyle name="Título 3 9 2" xfId="2261"/>
    <cellStyle name="Título 4 1" xfId="2262"/>
    <cellStyle name="Título 4 10 2" xfId="2263"/>
    <cellStyle name="Título 4 11 2" xfId="2264"/>
    <cellStyle name="Título 4 12 2" xfId="2265"/>
    <cellStyle name="Título 4 13 2" xfId="2266"/>
    <cellStyle name="Título 4 14 2" xfId="2267"/>
    <cellStyle name="Título 4 15 2" xfId="2268"/>
    <cellStyle name="Título 4 16 2" xfId="2269"/>
    <cellStyle name="Título 4 17 2" xfId="2270"/>
    <cellStyle name="Título 4 2" xfId="2271"/>
    <cellStyle name="Título 4 2 2" xfId="2272"/>
    <cellStyle name="Título 4 3" xfId="2273"/>
    <cellStyle name="Título 4 3 2" xfId="2274"/>
    <cellStyle name="Título 4 4" xfId="2275"/>
    <cellStyle name="Título 4 4 2" xfId="2276"/>
    <cellStyle name="Título 4 5" xfId="2277"/>
    <cellStyle name="Título 4 5 2" xfId="2278"/>
    <cellStyle name="Título 4 6" xfId="2279"/>
    <cellStyle name="Título 4 6 2" xfId="2280"/>
    <cellStyle name="Título 4 7" xfId="2281"/>
    <cellStyle name="Título 4 7 2" xfId="2282"/>
    <cellStyle name="Título 4 8" xfId="2283"/>
    <cellStyle name="Título 4 8 2" xfId="2284"/>
    <cellStyle name="Título 4 9 2" xfId="2285"/>
    <cellStyle name="Título 5" xfId="2286"/>
    <cellStyle name="Título 5 2" xfId="2287"/>
    <cellStyle name="Título 6" xfId="2288"/>
    <cellStyle name="Título 6 2" xfId="2289"/>
    <cellStyle name="Título 7" xfId="2290"/>
    <cellStyle name="Título 7 2" xfId="2291"/>
    <cellStyle name="Título 8" xfId="2292"/>
    <cellStyle name="Título 8 2" xfId="2293"/>
    <cellStyle name="Título 9" xfId="2294"/>
    <cellStyle name="Título 9 2" xfId="2295"/>
    <cellStyle name="Total 1" xfId="2131"/>
    <cellStyle name="Total 10 2" xfId="2132"/>
    <cellStyle name="Total 11 2" xfId="2133"/>
    <cellStyle name="Total 12 2" xfId="2134"/>
    <cellStyle name="Total 13 2" xfId="2135"/>
    <cellStyle name="Total 14 2" xfId="2136"/>
    <cellStyle name="Total 15 2" xfId="2137"/>
    <cellStyle name="Total 16 2" xfId="2138"/>
    <cellStyle name="Total 17 2" xfId="2139"/>
    <cellStyle name="Total 2" xfId="2140"/>
    <cellStyle name="Total 2 10" xfId="2141"/>
    <cellStyle name="Total 2 11" xfId="2142"/>
    <cellStyle name="Total 2 12" xfId="2143"/>
    <cellStyle name="Total 2 13" xfId="2144"/>
    <cellStyle name="Total 2 14" xfId="2145"/>
    <cellStyle name="Total 2 15" xfId="2146"/>
    <cellStyle name="Total 2 16" xfId="2147"/>
    <cellStyle name="Total 2 17" xfId="2148"/>
    <cellStyle name="Total 2 18" xfId="2149"/>
    <cellStyle name="Total 2 2" xfId="2150"/>
    <cellStyle name="Total 2 3" xfId="2151"/>
    <cellStyle name="Total 2 4" xfId="2152"/>
    <cellStyle name="Total 2 5" xfId="2153"/>
    <cellStyle name="Total 2 6" xfId="2154"/>
    <cellStyle name="Total 2 7" xfId="2155"/>
    <cellStyle name="Total 2 8" xfId="2156"/>
    <cellStyle name="Total 2 9" xfId="2157"/>
    <cellStyle name="Total 3" xfId="2158"/>
    <cellStyle name="Total 3 2" xfId="2159"/>
    <cellStyle name="Total 4" xfId="2160"/>
    <cellStyle name="Total 4 2" xfId="2161"/>
    <cellStyle name="Total 5" xfId="2162"/>
    <cellStyle name="Total 5 2" xfId="2163"/>
    <cellStyle name="Total 6" xfId="2164"/>
    <cellStyle name="Total 6 2" xfId="2165"/>
    <cellStyle name="Total 7" xfId="2166"/>
    <cellStyle name="Total 7 2" xfId="2167"/>
    <cellStyle name="Total 8" xfId="2168"/>
    <cellStyle name="Total 8 2" xfId="2169"/>
    <cellStyle name="Total 9 2" xfId="2170"/>
    <cellStyle name="Vírgula 2" xfId="2296"/>
    <cellStyle name="Vírgula 2 2" xfId="2297"/>
    <cellStyle name="Vírgula 2 2 2" xfId="2298"/>
    <cellStyle name="Vírgula 2 3" xfId="2299"/>
    <cellStyle name="Vírgula 3" xfId="2300"/>
    <cellStyle name="Vírgula 3 2" xfId="2301"/>
    <cellStyle name="Vírgula 3 2 2" xfId="2302"/>
    <cellStyle name="Vírgula 3 3" xfId="2303"/>
    <cellStyle name="Vírgula 4" xfId="2304"/>
    <cellStyle name="Vírgula 4 2" xfId="2305"/>
    <cellStyle name="Vírgula0" xfId="230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EE9A9"/>
      <rgbColor rgb="FFE6B9B8"/>
      <rgbColor rgb="FFB9CDE5"/>
      <rgbColor rgb="FF930014"/>
      <rgbColor rgb="FFD7E4BD"/>
      <rgbColor rgb="FFFDEADA"/>
      <rgbColor rgb="FFFF9901"/>
      <rgbColor rgb="FF800080"/>
      <rgbColor rgb="FFBFBFBF"/>
      <rgbColor rgb="FFC0C0C0"/>
      <rgbColor rgb="FF808080"/>
      <rgbColor rgb="FF9999FF"/>
      <rgbColor rgb="FFFF8DA6"/>
      <rgbColor rgb="FFFFFFCC"/>
      <rgbColor rgb="FFCCFFFF"/>
      <rgbColor rgb="FFDCE6F2"/>
      <rgbColor rgb="FFFF8080"/>
      <rgbColor rgb="FF0166D6"/>
      <rgbColor rgb="FFCCCCFF"/>
      <rgbColor rgb="FFF2F2F2"/>
      <rgbColor rgb="FFFDD4B8"/>
      <rgbColor rgb="FFFAC090"/>
      <rgbColor rgb="FFC6D9F1"/>
      <rgbColor rgb="FFE6E0EC"/>
      <rgbColor rgb="FFDEE6EF"/>
      <rgbColor rgb="FFC3D69B"/>
      <rgbColor rgb="FFEBF1DE"/>
      <rgbColor rgb="FFB7DEE8"/>
      <rgbColor rgb="FFDBEEF4"/>
      <rgbColor rgb="FFCCFFCC"/>
      <rgbColor rgb="FFFFFF99"/>
      <rgbColor rgb="FF99CCFF"/>
      <rgbColor rgb="FFFF99CC"/>
      <rgbColor rgb="FFCC99FF"/>
      <rgbColor rgb="FFFFCC99"/>
      <rgbColor rgb="FFB3A2C7"/>
      <rgbColor rgb="FF33CCCC"/>
      <rgbColor rgb="FF9BCF3F"/>
      <rgbColor rgb="FFFFCC00"/>
      <rgbColor rgb="FFFF9900"/>
      <rgbColor rgb="FFFA7D00"/>
      <rgbColor rgb="FFA6A6A6"/>
      <rgbColor rgb="FF969696"/>
      <rgbColor rgb="FFD2F1C4"/>
      <rgbColor rgb="FF92D050"/>
      <rgbColor rgb="FF133A19"/>
      <rgbColor rgb="FFF2DCDB"/>
      <rgbColor rgb="FF915900"/>
      <rgbColor rgb="FFB1B2B5"/>
      <rgbColor rgb="FFCCC1DA"/>
      <rgbColor rgb="FFD9D9D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227520</xdr:colOff>
      <xdr:row>1</xdr:row>
      <xdr:rowOff>169200</xdr:rowOff>
    </xdr:from>
    <xdr:to>
      <xdr:col>3</xdr:col>
      <xdr:colOff>615240</xdr:colOff>
      <xdr:row>4</xdr:row>
      <xdr:rowOff>144360</xdr:rowOff>
    </xdr:to>
    <xdr:pic>
      <xdr:nvPicPr>
        <xdr:cNvPr id="2" name="Imagem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799640" y="378720"/>
          <a:ext cx="1093320" cy="73692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1264326</xdr:colOff>
      <xdr:row>129</xdr:row>
      <xdr:rowOff>143157</xdr:rowOff>
    </xdr:from>
    <xdr:to>
      <xdr:col>5</xdr:col>
      <xdr:colOff>94670</xdr:colOff>
      <xdr:row>132</xdr:row>
      <xdr:rowOff>192534</xdr:rowOff>
    </xdr:to>
    <xdr:sp macro="" textlink="">
      <xdr:nvSpPr>
        <xdr:cNvPr id="10" name="CustomShape 1"/>
        <xdr:cNvSpPr/>
      </xdr:nvSpPr>
      <xdr:spPr>
        <a:xfrm>
          <a:off x="3427061" y="54727010"/>
          <a:ext cx="3088580" cy="6544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TALITA PEIXOTO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Calibri"/>
            </a:rPr>
            <a:t>ARQUITETA  E URBANISTA</a:t>
          </a: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0</xdr:col>
      <xdr:colOff>44824</xdr:colOff>
      <xdr:row>129</xdr:row>
      <xdr:rowOff>112059</xdr:rowOff>
    </xdr:from>
    <xdr:to>
      <xdr:col>3</xdr:col>
      <xdr:colOff>890970</xdr:colOff>
      <xdr:row>132</xdr:row>
      <xdr:rowOff>170239</xdr:rowOff>
    </xdr:to>
    <xdr:sp macro="" textlink="">
      <xdr:nvSpPr>
        <xdr:cNvPr id="11" name="CustomShape 1"/>
        <xdr:cNvSpPr/>
      </xdr:nvSpPr>
      <xdr:spPr>
        <a:xfrm>
          <a:off x="44824" y="54695912"/>
          <a:ext cx="3008881" cy="66329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_____________________________________</a:t>
          </a:r>
          <a:endParaRPr lang="pt-BR" sz="1200" b="0" strike="noStrike" spc="-1">
            <a:latin typeface="+mn-lt"/>
          </a:endParaRPr>
        </a:p>
        <a:p>
          <a:pPr algn="ctr"/>
          <a:r>
            <a:rPr lang="pt-PT" sz="1200" b="1">
              <a:effectLst/>
              <a:latin typeface="+mn-lt"/>
              <a:ea typeface="+mn-ea"/>
              <a:cs typeface="+mn-cs"/>
            </a:rPr>
            <a:t>EDUARDO OLIVEIRA DOS SANTOS JUNIOR </a:t>
          </a:r>
          <a:endParaRPr lang="pt-BR" sz="1200">
            <a:effectLst/>
            <a:latin typeface="+mn-lt"/>
            <a:ea typeface="+mn-ea"/>
            <a:cs typeface="+mn-cs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SECRETÁRIO DE OBRAS, INFR. E URBANISMO</a:t>
          </a:r>
          <a:endParaRPr lang="pt-BR" sz="1200" b="0" strike="noStrike" spc="-1">
            <a:latin typeface="+mn-lt"/>
          </a:endParaRPr>
        </a:p>
      </xdr:txBody>
    </xdr:sp>
    <xdr:clientData/>
  </xdr:twoCellAnchor>
  <xdr:oneCellAnchor>
    <xdr:from>
      <xdr:col>5</xdr:col>
      <xdr:colOff>445619</xdr:colOff>
      <xdr:row>129</xdr:row>
      <xdr:rowOff>159499</xdr:rowOff>
    </xdr:from>
    <xdr:ext cx="3683572" cy="828175"/>
    <xdr:sp macro="" textlink="">
      <xdr:nvSpPr>
        <xdr:cNvPr id="12" name="CaixaDeTexto 11"/>
        <xdr:cNvSpPr txBox="1"/>
      </xdr:nvSpPr>
      <xdr:spPr>
        <a:xfrm>
          <a:off x="6866590" y="54743352"/>
          <a:ext cx="3683572" cy="828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eaLnBrk="1" fontAlgn="auto" latinLnBrk="0" hangingPunct="1"/>
          <a:r>
            <a:rPr lang="pt-BR" sz="1100" b="1">
              <a:solidFill>
                <a:schemeClr val="tx1"/>
              </a:solidFill>
              <a:latin typeface="+mn-lt"/>
              <a:ea typeface="+mn-ea"/>
              <a:cs typeface="+mn-cs"/>
            </a:rPr>
            <a:t>    </a:t>
          </a:r>
          <a:r>
            <a:rPr lang="pt-BR" sz="1200" b="1">
              <a:solidFill>
                <a:schemeClr val="tx1"/>
              </a:solidFill>
              <a:latin typeface="+mn-lt"/>
              <a:ea typeface="+mn-ea"/>
              <a:cs typeface="+mn-cs"/>
            </a:rPr>
            <a:t>____________________________________________</a:t>
          </a:r>
          <a:endParaRPr lang="pt-BR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="1" i="0">
              <a:solidFill>
                <a:schemeClr val="tx1"/>
              </a:solidFill>
              <a:latin typeface="+mn-lt"/>
              <a:ea typeface="+mn-ea"/>
              <a:cs typeface="+mn-cs"/>
            </a:rPr>
            <a:t>JEFERSON</a:t>
          </a:r>
          <a:r>
            <a:rPr lang="pt-BR" sz="12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 ROBERTO FERREIRA DOS SANTOS</a:t>
          </a:r>
          <a:endParaRPr lang="pt-BR" sz="12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aseline="0"/>
            <a:t>TÉCNICO EM EDIFICAÇÕES</a:t>
          </a:r>
        </a:p>
        <a:p>
          <a:endParaRPr lang="pt-BR" sz="1100"/>
        </a:p>
      </xdr:txBody>
    </xdr:sp>
    <xdr:clientData/>
  </xdr:oneCellAnchor>
  <xdr:twoCellAnchor>
    <xdr:from>
      <xdr:col>3</xdr:col>
      <xdr:colOff>2026326</xdr:colOff>
      <xdr:row>129</xdr:row>
      <xdr:rowOff>75922</xdr:rowOff>
    </xdr:from>
    <xdr:to>
      <xdr:col>4</xdr:col>
      <xdr:colOff>94431</xdr:colOff>
      <xdr:row>130</xdr:row>
      <xdr:rowOff>181963</xdr:rowOff>
    </xdr:to>
    <xdr:pic>
      <xdr:nvPicPr>
        <xdr:cNvPr id="6" name="Picture 1" descr="Untitled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89061" y="54659775"/>
          <a:ext cx="1777252" cy="3077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1838326</xdr:colOff>
      <xdr:row>0</xdr:row>
      <xdr:rowOff>0</xdr:rowOff>
    </xdr:from>
    <xdr:to>
      <xdr:col>11</xdr:col>
      <xdr:colOff>47625</xdr:colOff>
      <xdr:row>6</xdr:row>
      <xdr:rowOff>47626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152776" y="0"/>
          <a:ext cx="8239124" cy="1228726"/>
        </a:xfrm>
        <a:prstGeom prst="rect">
          <a:avLst/>
        </a:prstGeom>
      </xdr:spPr>
    </xdr:pic>
    <xdr:clientData/>
  </xdr:twoCellAnchor>
  <xdr:twoCellAnchor>
    <xdr:from>
      <xdr:col>2</xdr:col>
      <xdr:colOff>2743200</xdr:colOff>
      <xdr:row>12</xdr:row>
      <xdr:rowOff>142875</xdr:rowOff>
    </xdr:from>
    <xdr:to>
      <xdr:col>5</xdr:col>
      <xdr:colOff>255170</xdr:colOff>
      <xdr:row>17</xdr:row>
      <xdr:rowOff>66675</xdr:rowOff>
    </xdr:to>
    <xdr:sp macro="" textlink="">
      <xdr:nvSpPr>
        <xdr:cNvPr id="3" name="CaixaDeTexto 2"/>
        <xdr:cNvSpPr txBox="1"/>
      </xdr:nvSpPr>
      <xdr:spPr>
        <a:xfrm>
          <a:off x="4057650" y="3324225"/>
          <a:ext cx="3207920" cy="8763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__________________________________</a:t>
          </a:r>
          <a:endParaRPr lang="pt-B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300" b="1">
              <a:solidFill>
                <a:schemeClr val="dk1"/>
              </a:solidFill>
              <a:latin typeface="+mn-lt"/>
              <a:ea typeface="+mn-ea"/>
              <a:cs typeface="+mn-cs"/>
            </a:rPr>
            <a:t>Eduardo Oliveira dos Santos Jr.</a:t>
          </a:r>
          <a:endParaRPr lang="pt-BR" sz="13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>
              <a:solidFill>
                <a:schemeClr val="dk1"/>
              </a:solidFill>
              <a:latin typeface="+mn-lt"/>
              <a:ea typeface="+mn-ea"/>
              <a:cs typeface="+mn-cs"/>
            </a:rPr>
            <a:t>Sec. de Obras Infra. e Urbanismo</a:t>
          </a:r>
        </a:p>
        <a:p>
          <a:pPr algn="ctr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1475280</xdr:colOff>
      <xdr:row>0</xdr:row>
      <xdr:rowOff>227160</xdr:rowOff>
    </xdr:from>
    <xdr:to>
      <xdr:col>1</xdr:col>
      <xdr:colOff>2337120</xdr:colOff>
      <xdr:row>3</xdr:row>
      <xdr:rowOff>63720</xdr:rowOff>
    </xdr:to>
    <xdr:pic>
      <xdr:nvPicPr>
        <xdr:cNvPr id="2" name="Imagem 2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2432520" y="227160"/>
          <a:ext cx="861840" cy="6080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34880</xdr:colOff>
      <xdr:row>36</xdr:row>
      <xdr:rowOff>194383</xdr:rowOff>
    </xdr:from>
    <xdr:to>
      <xdr:col>4</xdr:col>
      <xdr:colOff>837460</xdr:colOff>
      <xdr:row>40</xdr:row>
      <xdr:rowOff>32450</xdr:rowOff>
    </xdr:to>
    <xdr:sp macro="" textlink="">
      <xdr:nvSpPr>
        <xdr:cNvPr id="5" name="CustomShape 1"/>
        <xdr:cNvSpPr/>
      </xdr:nvSpPr>
      <xdr:spPr>
        <a:xfrm>
          <a:off x="4579666" y="7215669"/>
          <a:ext cx="3088580" cy="6544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TALITA PEIXOTO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Calibri"/>
            </a:rPr>
            <a:t>ARQUITETA  E URBANISTA</a:t>
          </a: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1</xdr:col>
      <xdr:colOff>285750</xdr:colOff>
      <xdr:row>36</xdr:row>
      <xdr:rowOff>163285</xdr:rowOff>
    </xdr:from>
    <xdr:to>
      <xdr:col>1</xdr:col>
      <xdr:colOff>3294631</xdr:colOff>
      <xdr:row>40</xdr:row>
      <xdr:rowOff>10155</xdr:rowOff>
    </xdr:to>
    <xdr:sp macro="" textlink="">
      <xdr:nvSpPr>
        <xdr:cNvPr id="7" name="CustomShape 1"/>
        <xdr:cNvSpPr/>
      </xdr:nvSpPr>
      <xdr:spPr>
        <a:xfrm>
          <a:off x="1197429" y="7184571"/>
          <a:ext cx="3008881" cy="66329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_____________________________________</a:t>
          </a:r>
          <a:endParaRPr lang="pt-BR" sz="1200" b="0" strike="noStrike" spc="-1">
            <a:latin typeface="+mn-lt"/>
          </a:endParaRPr>
        </a:p>
        <a:p>
          <a:pPr algn="ctr"/>
          <a:r>
            <a:rPr lang="pt-PT" sz="1200" b="1">
              <a:effectLst/>
              <a:latin typeface="+mn-lt"/>
              <a:ea typeface="+mn-ea"/>
              <a:cs typeface="+mn-cs"/>
            </a:rPr>
            <a:t>EDUARDO OLIVEIRA DOS SANTOS JUNIOR </a:t>
          </a:r>
          <a:endParaRPr lang="pt-BR" sz="1200">
            <a:effectLst/>
            <a:latin typeface="+mn-lt"/>
            <a:ea typeface="+mn-ea"/>
            <a:cs typeface="+mn-cs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SECRETÁRIO DE OBRAS, INFR. E URBANISMO</a:t>
          </a:r>
          <a:endParaRPr lang="pt-BR" sz="1200" b="0" strike="noStrike" spc="-1">
            <a:latin typeface="+mn-lt"/>
          </a:endParaRPr>
        </a:p>
      </xdr:txBody>
    </xdr:sp>
    <xdr:clientData/>
  </xdr:twoCellAnchor>
  <xdr:oneCellAnchor>
    <xdr:from>
      <xdr:col>5</xdr:col>
      <xdr:colOff>4588</xdr:colOff>
      <xdr:row>37</xdr:row>
      <xdr:rowOff>6618</xdr:rowOff>
    </xdr:from>
    <xdr:ext cx="3683572" cy="828175"/>
    <xdr:sp macro="" textlink="">
      <xdr:nvSpPr>
        <xdr:cNvPr id="8" name="CaixaDeTexto 7"/>
        <xdr:cNvSpPr txBox="1"/>
      </xdr:nvSpPr>
      <xdr:spPr>
        <a:xfrm>
          <a:off x="8019195" y="7232011"/>
          <a:ext cx="3683572" cy="828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eaLnBrk="1" fontAlgn="auto" latinLnBrk="0" hangingPunct="1"/>
          <a:r>
            <a:rPr lang="pt-BR" sz="1100" b="1">
              <a:solidFill>
                <a:schemeClr val="tx1"/>
              </a:solidFill>
              <a:latin typeface="+mn-lt"/>
              <a:ea typeface="+mn-ea"/>
              <a:cs typeface="+mn-cs"/>
            </a:rPr>
            <a:t>    </a:t>
          </a:r>
          <a:r>
            <a:rPr lang="pt-BR" sz="1200" b="1">
              <a:solidFill>
                <a:schemeClr val="tx1"/>
              </a:solidFill>
              <a:latin typeface="+mn-lt"/>
              <a:ea typeface="+mn-ea"/>
              <a:cs typeface="+mn-cs"/>
            </a:rPr>
            <a:t>____________________________________________</a:t>
          </a:r>
          <a:endParaRPr lang="pt-BR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="1" i="0">
              <a:solidFill>
                <a:schemeClr val="tx1"/>
              </a:solidFill>
              <a:latin typeface="+mn-lt"/>
              <a:ea typeface="+mn-ea"/>
              <a:cs typeface="+mn-cs"/>
            </a:rPr>
            <a:t>JEFERSON</a:t>
          </a:r>
          <a:r>
            <a:rPr lang="pt-BR" sz="12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 ROBERTO FERREIRA DOS SANTOS</a:t>
          </a:r>
          <a:endParaRPr lang="pt-BR" sz="12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aseline="0"/>
            <a:t>TÉCNICO EM EDIFICAÇÕES</a:t>
          </a:r>
        </a:p>
        <a:p>
          <a:endParaRPr lang="pt-BR" sz="1100"/>
        </a:p>
      </xdr:txBody>
    </xdr:sp>
    <xdr:clientData/>
  </xdr:oneCellAnchor>
  <xdr:twoCellAnchor>
    <xdr:from>
      <xdr:col>2</xdr:col>
      <xdr:colOff>789214</xdr:colOff>
      <xdr:row>36</xdr:row>
      <xdr:rowOff>95250</xdr:rowOff>
    </xdr:from>
    <xdr:to>
      <xdr:col>4</xdr:col>
      <xdr:colOff>280466</xdr:colOff>
      <xdr:row>37</xdr:row>
      <xdr:rowOff>198890</xdr:rowOff>
    </xdr:to>
    <xdr:pic>
      <xdr:nvPicPr>
        <xdr:cNvPr id="6" name="Picture 1" descr="Untitled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7116536"/>
          <a:ext cx="1777252" cy="3077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AN&#193;LISE%20DE%20DOCUMENTA&#199;&#195;O%20T&#201;CNICA\2014\PROCESSO%20110.000.238-2014%20-%20VIADUTO%20EPIG%20-%20SUDOESTE%20-%20PARQUE%20DA%20CIDADE\Or&#231;amento\2014out%20-%20EPIG%20TR2%20-%20Or&#231;amento%20Paradigma%20(licita&#231;&#227;o)%20(p&#243;s%20questionamento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Users\Andr&#233;Luiz\Documents\Os%202013\O-2013.007%20-%20CINNANTI%20-%20PFDF\docenv\2013.10.11\03.02.02%20OR-13-104.88-0403-00%20(terrapl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TENÇÃO"/>
      <sheetName val="SUMÁRIO DAS PLANILHAS"/>
      <sheetName val="SICRO2_CPUs"/>
      <sheetName val="SICRO2_INSUMOS"/>
      <sheetName val="SINAPI-DF_CPUs"/>
      <sheetName val="SINAPI-DF_INSUMOS"/>
      <sheetName val="SEINFRA-SP_CPUs"/>
      <sheetName val="NOVACAP_CPUs"/>
      <sheetName val="NOVACAP_EPIs"/>
      <sheetName val="SEORÇA_CPUs e INS"/>
      <sheetName val="PROJETO_CPUs"/>
      <sheetName val="PROJETO_INSUMOS"/>
      <sheetName val="PREÇOS MAT BETUM"/>
      <sheetName val="SINAPI - ENC. SOCIAIS."/>
      <sheetName val="MAPA COT PRECOS"/>
      <sheetName val="BDI PONDERADO PAV_OAE E DRN"/>
      <sheetName val="BDI (MAT BETUM)"/>
      <sheetName val="PSP-PAV_DREN_OAE EPIG RESUMO"/>
      <sheetName val="PSP-PAV_DREN_OAE EPIG"/>
      <sheetName val="CURVA ABC SERV"/>
      <sheetName val="CRONOGRAMA"/>
      <sheetName val="Curva ABC Serviços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5747A"/>
      <sheetName val="5747B"/>
      <sheetName val="73692A"/>
      <sheetName val="73994_001A"/>
      <sheetName val="99997"/>
      <sheetName val="99999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NR-18 e NR-24"/>
      <sheetName val="MLQ_DRENAGEM (02.10.2014)"/>
      <sheetName val="MLQ_Quantitativo (12.05.2014)"/>
      <sheetName val="MLQ_VIADUTO (13.09.2013)"/>
      <sheetName val="MLQ_PAVIMENTAÇÃO (18.11.2013)"/>
      <sheetName val="MLQ_SINALIZ_PROV (11.09.2013)"/>
      <sheetName val="MLQ_SINALIZ VIÁRIA (11.09.2013)"/>
      <sheetName val="MLQ_MOV_TERRA (12.09.2013)"/>
      <sheetName val="MLQ_Arm viaduto 02 (12.05.2014)"/>
      <sheetName val="MLQ_Arm viaduto 01 (12.05.2014)"/>
      <sheetName val="MLQ_Alambrados (02.06.2014)"/>
      <sheetName val="MEM_CALC 02.05"/>
      <sheetName val="MEM_CALC 07.01.01"/>
      <sheetName val="TABDIN"/>
      <sheetName val="RESUMO DA TABD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7">
          <cell r="E87">
            <v>1</v>
          </cell>
        </row>
      </sheetData>
      <sheetData sheetId="13"/>
      <sheetData sheetId="14"/>
      <sheetData sheetId="15"/>
      <sheetData sheetId="16">
        <row r="25">
          <cell r="D25">
            <v>0.15</v>
          </cell>
        </row>
      </sheetData>
      <sheetData sheetId="17"/>
      <sheetData sheetId="18">
        <row r="9">
          <cell r="I9">
            <v>1503362.47</v>
          </cell>
        </row>
        <row r="46">
          <cell r="I46">
            <v>3075911.39</v>
          </cell>
        </row>
        <row r="72">
          <cell r="I72">
            <v>1870720.44</v>
          </cell>
        </row>
        <row r="83">
          <cell r="I83">
            <v>3796724.98</v>
          </cell>
        </row>
        <row r="130">
          <cell r="I130">
            <v>1290884.0899999996</v>
          </cell>
        </row>
        <row r="169">
          <cell r="I169">
            <v>4309031.29</v>
          </cell>
        </row>
        <row r="196">
          <cell r="I196">
            <v>3866050.1</v>
          </cell>
        </row>
        <row r="303">
          <cell r="I303">
            <v>174460.22000000003</v>
          </cell>
        </row>
        <row r="318">
          <cell r="I318">
            <v>858890.78999999992</v>
          </cell>
        </row>
      </sheetData>
      <sheetData sheetId="19"/>
      <sheetData sheetId="20"/>
      <sheetData sheetId="21"/>
      <sheetData sheetId="22">
        <row r="45">
          <cell r="J45">
            <v>3.57</v>
          </cell>
        </row>
      </sheetData>
      <sheetData sheetId="23">
        <row r="45">
          <cell r="J45">
            <v>2.88</v>
          </cell>
        </row>
      </sheetData>
      <sheetData sheetId="24">
        <row r="44">
          <cell r="J44">
            <v>0.21</v>
          </cell>
        </row>
      </sheetData>
      <sheetData sheetId="25">
        <row r="44">
          <cell r="J44">
            <v>0.14000000000000001</v>
          </cell>
        </row>
      </sheetData>
      <sheetData sheetId="26">
        <row r="46">
          <cell r="J46">
            <v>120.39</v>
          </cell>
        </row>
      </sheetData>
      <sheetData sheetId="27">
        <row r="46">
          <cell r="J46">
            <v>605.82000000000005</v>
          </cell>
        </row>
      </sheetData>
      <sheetData sheetId="28">
        <row r="45">
          <cell r="J45">
            <v>8.7799999999999994</v>
          </cell>
        </row>
      </sheetData>
      <sheetData sheetId="29">
        <row r="43">
          <cell r="J43">
            <v>234.3</v>
          </cell>
        </row>
      </sheetData>
      <sheetData sheetId="30">
        <row r="43">
          <cell r="J43">
            <v>154.19</v>
          </cell>
        </row>
      </sheetData>
      <sheetData sheetId="31">
        <row r="42">
          <cell r="J42">
            <v>14.99</v>
          </cell>
        </row>
      </sheetData>
      <sheetData sheetId="32">
        <row r="42">
          <cell r="J42">
            <v>5.7</v>
          </cell>
        </row>
      </sheetData>
      <sheetData sheetId="33">
        <row r="46">
          <cell r="J46">
            <v>17.630000000000003</v>
          </cell>
        </row>
      </sheetData>
      <sheetData sheetId="34">
        <row r="54">
          <cell r="J54">
            <v>55390</v>
          </cell>
        </row>
      </sheetData>
      <sheetData sheetId="35">
        <row r="46">
          <cell r="J46">
            <v>48180.97</v>
          </cell>
        </row>
      </sheetData>
      <sheetData sheetId="36">
        <row r="51">
          <cell r="J51">
            <v>1449.71</v>
          </cell>
        </row>
      </sheetData>
      <sheetData sheetId="37">
        <row r="44">
          <cell r="J44">
            <v>900</v>
          </cell>
        </row>
      </sheetData>
      <sheetData sheetId="38">
        <row r="46">
          <cell r="J46">
            <v>1596.8400000000001</v>
          </cell>
        </row>
      </sheetData>
      <sheetData sheetId="39">
        <row r="58">
          <cell r="J58">
            <v>627.5</v>
          </cell>
        </row>
      </sheetData>
      <sheetData sheetId="40">
        <row r="43">
          <cell r="J43">
            <v>3021.1</v>
          </cell>
        </row>
      </sheetData>
      <sheetData sheetId="41">
        <row r="43">
          <cell r="J43">
            <v>3182.7599999999998</v>
          </cell>
        </row>
      </sheetData>
      <sheetData sheetId="42">
        <row r="42">
          <cell r="J42">
            <v>2093.98</v>
          </cell>
        </row>
      </sheetData>
      <sheetData sheetId="43">
        <row r="42">
          <cell r="J42">
            <v>1002.14</v>
          </cell>
        </row>
      </sheetData>
      <sheetData sheetId="44">
        <row r="42">
          <cell r="J42">
            <v>1391.58</v>
          </cell>
        </row>
      </sheetData>
      <sheetData sheetId="45">
        <row r="53">
          <cell r="J53">
            <v>474.48999999999995</v>
          </cell>
        </row>
      </sheetData>
      <sheetData sheetId="46">
        <row r="44">
          <cell r="J44">
            <v>0.06</v>
          </cell>
        </row>
      </sheetData>
      <sheetData sheetId="47">
        <row r="47">
          <cell r="J47">
            <v>851.68</v>
          </cell>
        </row>
      </sheetData>
      <sheetData sheetId="48">
        <row r="53">
          <cell r="J53">
            <v>1439639.9999999998</v>
          </cell>
        </row>
        <row r="55">
          <cell r="J55">
            <v>1439639.9999999998</v>
          </cell>
        </row>
      </sheetData>
      <sheetData sheetId="49">
        <row r="46">
          <cell r="J46">
            <v>36.32</v>
          </cell>
        </row>
      </sheetData>
      <sheetData sheetId="50">
        <row r="51">
          <cell r="J51">
            <v>60.79</v>
          </cell>
        </row>
      </sheetData>
      <sheetData sheetId="51">
        <row r="45">
          <cell r="J45">
            <v>239053.55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.H."/>
      <sheetName val="COMPOSIÇÕES"/>
      <sheetName val="MODELO"/>
      <sheetName val="BDI"/>
      <sheetName val="ENCARGOS SOCIAIS"/>
      <sheetName val="CAPA"/>
      <sheetName val="LISTA DOCUMENTOS"/>
      <sheetName val="PARÂMETROS"/>
      <sheetName val="PLANILHA"/>
      <sheetName val="02.04.201.01"/>
      <sheetName val="02.04.205.01"/>
      <sheetName val="02.04.300.01"/>
      <sheetName val="02.04.300.02"/>
      <sheetName val="02.04.401.01"/>
      <sheetName val="02.04.402.01"/>
      <sheetName val="SINAPI"/>
    </sheetNames>
    <sheetDataSet>
      <sheetData sheetId="0"/>
      <sheetData sheetId="1"/>
      <sheetData sheetId="2"/>
      <sheetData sheetId="3">
        <row r="66">
          <cell r="C66">
            <v>0.21273163751987267</v>
          </cell>
        </row>
      </sheetData>
      <sheetData sheetId="4">
        <row r="43">
          <cell r="C43">
            <v>1.1066</v>
          </cell>
        </row>
      </sheetData>
      <sheetData sheetId="5"/>
      <sheetData sheetId="6"/>
      <sheetData sheetId="7">
        <row r="7">
          <cell r="A7" t="str">
            <v>CARIMBO:</v>
          </cell>
          <cell r="B7">
            <v>0</v>
          </cell>
        </row>
      </sheetData>
      <sheetData sheetId="8">
        <row r="27">
          <cell r="F27">
            <v>16573.809999999998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44"/>
  <sheetViews>
    <sheetView zoomScale="140" zoomScaleNormal="140" zoomScalePageLayoutView="88" workbookViewId="0">
      <pane ySplit="1" topLeftCell="A2" activePane="bottomLeft" state="frozen"/>
      <selection pane="bottomLeft" activeCell="E12" sqref="E12"/>
    </sheetView>
  </sheetViews>
  <sheetFormatPr defaultRowHeight="15"/>
  <cols>
    <col min="1" max="1" width="9.85546875" style="1" customWidth="1"/>
    <col min="2" max="2" width="43.5703125" style="2" customWidth="1"/>
    <col min="3" max="3" width="8.42578125" style="1" customWidth="1"/>
    <col min="4" max="4" width="11.42578125" style="1"/>
    <col min="5" max="5" width="13.7109375" style="3" customWidth="1"/>
    <col min="6" max="6" width="17.42578125" style="4" customWidth="1"/>
    <col min="7" max="7" width="50.140625" style="5" customWidth="1"/>
    <col min="8" max="1025" width="9.140625" style="1" customWidth="1"/>
  </cols>
  <sheetData>
    <row r="1" spans="1:7" s="11" customFormat="1">
      <c r="A1" s="6"/>
      <c r="B1" s="7" t="s">
        <v>0</v>
      </c>
      <c r="C1" s="8" t="s">
        <v>1</v>
      </c>
      <c r="D1" s="8" t="s">
        <v>2</v>
      </c>
      <c r="E1" s="9" t="s">
        <v>3</v>
      </c>
      <c r="F1" s="10" t="s">
        <v>4</v>
      </c>
      <c r="G1" s="5"/>
    </row>
    <row r="2" spans="1:7" s="11" customFormat="1">
      <c r="A2" s="12"/>
      <c r="B2" s="13" t="s">
        <v>5</v>
      </c>
      <c r="C2" s="14" t="s">
        <v>6</v>
      </c>
      <c r="D2" s="14">
        <v>1</v>
      </c>
      <c r="E2" s="15">
        <v>158.08000000000001</v>
      </c>
      <c r="F2" s="16">
        <f>D2*E2</f>
        <v>158.08000000000001</v>
      </c>
      <c r="G2" s="5"/>
    </row>
    <row r="3" spans="1:7" s="11" customFormat="1">
      <c r="A3" s="243" t="s">
        <v>7</v>
      </c>
      <c r="B3" s="243"/>
      <c r="C3" s="243"/>
      <c r="D3" s="243"/>
      <c r="E3" s="243"/>
      <c r="F3" s="17">
        <f>F2</f>
        <v>158.08000000000001</v>
      </c>
      <c r="G3" s="5"/>
    </row>
    <row r="4" spans="1:7" s="11" customFormat="1">
      <c r="A4" s="18"/>
      <c r="B4" s="19" t="s">
        <v>8</v>
      </c>
      <c r="C4" s="20" t="s">
        <v>9</v>
      </c>
      <c r="D4" s="20">
        <f>2.2*6.2*41</f>
        <v>559.24000000000012</v>
      </c>
      <c r="E4" s="21">
        <v>143.66999999999999</v>
      </c>
      <c r="F4" s="22">
        <f>D4*E4</f>
        <v>80346.010800000004</v>
      </c>
      <c r="G4" s="5"/>
    </row>
    <row r="5" spans="1:7" s="11" customFormat="1">
      <c r="A5" s="23"/>
      <c r="B5" s="24"/>
      <c r="C5" s="14"/>
      <c r="D5" s="14"/>
      <c r="E5" s="15"/>
      <c r="F5" s="16"/>
      <c r="G5" s="25" t="s">
        <v>10</v>
      </c>
    </row>
    <row r="6" spans="1:7" s="11" customFormat="1">
      <c r="A6" s="23"/>
      <c r="B6" s="13" t="s">
        <v>11</v>
      </c>
      <c r="C6" s="14" t="s">
        <v>9</v>
      </c>
      <c r="D6" s="14">
        <v>61.5</v>
      </c>
      <c r="E6" s="15">
        <v>118.63</v>
      </c>
      <c r="F6" s="16">
        <f>D6*E6</f>
        <v>7295.7449999999999</v>
      </c>
      <c r="G6" s="5" t="s">
        <v>12</v>
      </c>
    </row>
    <row r="7" spans="1:7" s="11" customFormat="1">
      <c r="A7" s="23"/>
      <c r="B7" s="26"/>
      <c r="C7" s="27"/>
      <c r="D7" s="27"/>
      <c r="E7" s="28"/>
      <c r="F7" s="29"/>
      <c r="G7" s="5"/>
    </row>
    <row r="8" spans="1:7" s="11" customFormat="1">
      <c r="A8" s="23"/>
      <c r="B8" s="26" t="s">
        <v>13</v>
      </c>
      <c r="C8" s="27"/>
      <c r="D8" s="27"/>
      <c r="E8" s="28"/>
      <c r="F8" s="29"/>
      <c r="G8" s="5"/>
    </row>
    <row r="9" spans="1:7">
      <c r="A9" s="12">
        <v>78472</v>
      </c>
      <c r="B9" s="13" t="s">
        <v>0</v>
      </c>
      <c r="C9" s="14" t="s">
        <v>9</v>
      </c>
      <c r="D9" s="14">
        <v>63897.13</v>
      </c>
      <c r="E9" s="15">
        <v>0.34</v>
      </c>
      <c r="F9" s="16">
        <f>D9*E9</f>
        <v>21725.0242</v>
      </c>
      <c r="G9" s="5" t="s">
        <v>14</v>
      </c>
    </row>
    <row r="10" spans="1:7">
      <c r="A10" s="12"/>
      <c r="B10" s="13"/>
      <c r="C10" s="14"/>
      <c r="D10" s="14"/>
      <c r="E10" s="15"/>
      <c r="F10" s="16"/>
    </row>
    <row r="11" spans="1:7">
      <c r="A11" s="12"/>
      <c r="B11" s="26" t="s">
        <v>15</v>
      </c>
      <c r="C11" s="14"/>
      <c r="D11" s="14"/>
      <c r="E11" s="15"/>
      <c r="F11" s="16"/>
    </row>
    <row r="12" spans="1:7" ht="45">
      <c r="A12" s="12" t="s">
        <v>16</v>
      </c>
      <c r="B12" s="13" t="s">
        <v>17</v>
      </c>
      <c r="C12" s="14" t="s">
        <v>18</v>
      </c>
      <c r="D12" s="14">
        <f>D27*0.2*1.25</f>
        <v>6920.15</v>
      </c>
      <c r="E12" s="15">
        <v>3.49</v>
      </c>
      <c r="F12" s="16">
        <f>D12*E12</f>
        <v>24151.323499999999</v>
      </c>
      <c r="G12" s="5" t="s">
        <v>19</v>
      </c>
    </row>
    <row r="13" spans="1:7">
      <c r="A13" s="12">
        <v>4101</v>
      </c>
      <c r="B13" s="13" t="s">
        <v>20</v>
      </c>
      <c r="C13" s="14" t="s">
        <v>9</v>
      </c>
      <c r="D13" s="14">
        <f>D23</f>
        <v>36216.53</v>
      </c>
      <c r="E13" s="15">
        <v>0.18</v>
      </c>
      <c r="F13" s="16">
        <f>D13*E13</f>
        <v>6518.9753999999994</v>
      </c>
      <c r="G13" s="5" t="s">
        <v>21</v>
      </c>
    </row>
    <row r="14" spans="1:7" ht="30">
      <c r="A14" s="30">
        <v>72887</v>
      </c>
      <c r="B14" s="31" t="s">
        <v>22</v>
      </c>
      <c r="C14" s="32" t="s">
        <v>23</v>
      </c>
      <c r="D14" s="32">
        <f>D12*C42</f>
        <v>273345.92499999999</v>
      </c>
      <c r="E14" s="33">
        <v>0.72</v>
      </c>
      <c r="F14" s="34">
        <f>D14*E14</f>
        <v>196809.06599999999</v>
      </c>
      <c r="G14" s="5" t="s">
        <v>24</v>
      </c>
    </row>
    <row r="15" spans="1:7">
      <c r="A15" s="12"/>
      <c r="B15" s="13"/>
      <c r="C15" s="14"/>
      <c r="D15" s="14"/>
      <c r="E15" s="15"/>
      <c r="F15" s="16"/>
    </row>
    <row r="16" spans="1:7">
      <c r="A16" s="12"/>
      <c r="B16" s="26" t="s">
        <v>25</v>
      </c>
      <c r="C16" s="14"/>
      <c r="D16" s="14"/>
      <c r="E16" s="15"/>
      <c r="F16" s="16"/>
    </row>
    <row r="17" spans="1:7" ht="30">
      <c r="A17" s="12">
        <v>6077</v>
      </c>
      <c r="B17" s="13" t="s">
        <v>26</v>
      </c>
      <c r="C17" s="14" t="s">
        <v>18</v>
      </c>
      <c r="D17" s="14">
        <f>D12</f>
        <v>6920.15</v>
      </c>
      <c r="E17" s="15">
        <v>15.28</v>
      </c>
      <c r="F17" s="16">
        <f>D17*E17</f>
        <v>105739.89199999999</v>
      </c>
      <c r="G17" s="5" t="s">
        <v>27</v>
      </c>
    </row>
    <row r="18" spans="1:7" ht="30">
      <c r="A18" s="30">
        <f>A14</f>
        <v>72887</v>
      </c>
      <c r="B18" s="31" t="s">
        <v>28</v>
      </c>
      <c r="C18" s="32" t="s">
        <v>23</v>
      </c>
      <c r="D18" s="32">
        <f>D17*C43</f>
        <v>34600.75</v>
      </c>
      <c r="E18" s="33">
        <f>E14</f>
        <v>0.72</v>
      </c>
      <c r="F18" s="34">
        <f>D18*E18</f>
        <v>24912.54</v>
      </c>
      <c r="G18" s="5" t="s">
        <v>29</v>
      </c>
    </row>
    <row r="19" spans="1:7" ht="30">
      <c r="A19" s="12">
        <v>41722</v>
      </c>
      <c r="B19" s="13" t="s">
        <v>30</v>
      </c>
      <c r="C19" s="14" t="s">
        <v>18</v>
      </c>
      <c r="D19" s="14">
        <f>D27*0.2</f>
        <v>5536.12</v>
      </c>
      <c r="E19" s="15">
        <v>4.33</v>
      </c>
      <c r="F19" s="16">
        <f>D19*E19</f>
        <v>23971.399600000001</v>
      </c>
      <c r="G19" s="5" t="s">
        <v>27</v>
      </c>
    </row>
    <row r="20" spans="1:7" s="11" customFormat="1">
      <c r="A20" s="243" t="s">
        <v>7</v>
      </c>
      <c r="B20" s="243"/>
      <c r="C20" s="243"/>
      <c r="D20" s="243"/>
      <c r="E20" s="243"/>
      <c r="F20" s="17">
        <f>SUM(F4:F19)</f>
        <v>491469.97649999993</v>
      </c>
      <c r="G20" s="35"/>
    </row>
    <row r="21" spans="1:7">
      <c r="A21" s="36"/>
      <c r="B21" s="37" t="s">
        <v>31</v>
      </c>
      <c r="C21" s="20"/>
      <c r="D21" s="20"/>
      <c r="E21" s="21"/>
      <c r="F21" s="22"/>
    </row>
    <row r="22" spans="1:7">
      <c r="A22" s="12"/>
      <c r="B22" s="26" t="s">
        <v>32</v>
      </c>
      <c r="C22" s="14"/>
      <c r="D22" s="14"/>
      <c r="E22" s="15"/>
      <c r="F22" s="16"/>
    </row>
    <row r="23" spans="1:7">
      <c r="A23" s="30" t="s">
        <v>33</v>
      </c>
      <c r="B23" s="31" t="s">
        <v>34</v>
      </c>
      <c r="C23" s="32" t="s">
        <v>9</v>
      </c>
      <c r="D23" s="32">
        <v>36216.53</v>
      </c>
      <c r="E23" s="33">
        <v>8.94</v>
      </c>
      <c r="F23" s="34">
        <f>D23*E23</f>
        <v>323775.7782</v>
      </c>
      <c r="G23" s="5" t="s">
        <v>35</v>
      </c>
    </row>
    <row r="24" spans="1:7">
      <c r="A24" s="12"/>
      <c r="B24" s="13"/>
      <c r="C24" s="14"/>
      <c r="D24" s="14"/>
      <c r="E24" s="15"/>
      <c r="F24" s="16"/>
    </row>
    <row r="25" spans="1:7">
      <c r="A25" s="12"/>
      <c r="B25" s="26" t="s">
        <v>36</v>
      </c>
      <c r="C25" s="14"/>
      <c r="D25" s="14"/>
      <c r="E25" s="15"/>
      <c r="F25" s="16"/>
    </row>
    <row r="26" spans="1:7">
      <c r="A26" s="30">
        <v>4537</v>
      </c>
      <c r="B26" s="31" t="s">
        <v>37</v>
      </c>
      <c r="C26" s="32" t="s">
        <v>38</v>
      </c>
      <c r="D26" s="32">
        <v>18697.73</v>
      </c>
      <c r="E26" s="33">
        <v>10.78</v>
      </c>
      <c r="F26" s="34">
        <f>D26*E26</f>
        <v>201561.52939999997</v>
      </c>
    </row>
    <row r="27" spans="1:7" ht="45">
      <c r="A27" s="30" t="s">
        <v>39</v>
      </c>
      <c r="B27" s="31" t="s">
        <v>40</v>
      </c>
      <c r="C27" s="32" t="s">
        <v>9</v>
      </c>
      <c r="D27" s="32">
        <v>27680.6</v>
      </c>
      <c r="E27" s="33">
        <v>42.67</v>
      </c>
      <c r="F27" s="34">
        <f>D27*E27</f>
        <v>1181131.202</v>
      </c>
    </row>
    <row r="28" spans="1:7" ht="45">
      <c r="A28" s="12">
        <v>5319</v>
      </c>
      <c r="B28" s="13" t="s">
        <v>41</v>
      </c>
      <c r="C28" s="14" t="s">
        <v>9</v>
      </c>
      <c r="D28" s="14">
        <v>63.36</v>
      </c>
      <c r="E28" s="15">
        <v>56.12</v>
      </c>
      <c r="F28" s="16">
        <f>D28*E28</f>
        <v>3555.7631999999999</v>
      </c>
    </row>
    <row r="29" spans="1:7" s="11" customFormat="1">
      <c r="A29" s="243" t="s">
        <v>7</v>
      </c>
      <c r="B29" s="243"/>
      <c r="C29" s="243"/>
      <c r="D29" s="243"/>
      <c r="E29" s="243"/>
      <c r="F29" s="17">
        <f>SUM(F23:F28)</f>
        <v>1710024.2727999999</v>
      </c>
      <c r="G29" s="5"/>
    </row>
    <row r="30" spans="1:7">
      <c r="A30" s="36"/>
      <c r="B30" s="19"/>
      <c r="C30" s="20"/>
      <c r="D30" s="20"/>
      <c r="E30" s="21"/>
      <c r="F30" s="22"/>
    </row>
    <row r="31" spans="1:7">
      <c r="A31" s="12">
        <v>9537</v>
      </c>
      <c r="B31" s="13" t="s">
        <v>42</v>
      </c>
      <c r="C31" s="14" t="s">
        <v>9</v>
      </c>
      <c r="D31" s="14">
        <f>D9</f>
        <v>63897.13</v>
      </c>
      <c r="E31" s="15">
        <v>1.54</v>
      </c>
      <c r="F31" s="16">
        <f>D31*E31</f>
        <v>98401.580199999997</v>
      </c>
      <c r="G31" s="38" t="s">
        <v>43</v>
      </c>
    </row>
    <row r="32" spans="1:7">
      <c r="A32" s="243" t="s">
        <v>7</v>
      </c>
      <c r="B32" s="243"/>
      <c r="C32" s="243"/>
      <c r="D32" s="243"/>
      <c r="E32" s="243"/>
      <c r="F32" s="17">
        <f>F31</f>
        <v>98401.580199999997</v>
      </c>
    </row>
    <row r="33" spans="1:6">
      <c r="A33" s="36"/>
      <c r="B33" s="19"/>
      <c r="C33" s="20"/>
      <c r="D33" s="20"/>
      <c r="E33" s="21"/>
      <c r="F33" s="22"/>
    </row>
    <row r="34" spans="1:6">
      <c r="A34" s="12">
        <v>4083</v>
      </c>
      <c r="B34" s="13" t="s">
        <v>44</v>
      </c>
      <c r="C34" s="14" t="s">
        <v>45</v>
      </c>
      <c r="D34" s="14">
        <v>6</v>
      </c>
      <c r="E34" s="15">
        <f>20.22/1.8487*1.493*220</f>
        <v>3592.5034889381727</v>
      </c>
      <c r="F34" s="16">
        <f>D34*E34</f>
        <v>21555.020933629035</v>
      </c>
    </row>
    <row r="35" spans="1:6">
      <c r="A35" s="12">
        <v>2707</v>
      </c>
      <c r="B35" s="13" t="s">
        <v>46</v>
      </c>
      <c r="C35" s="14" t="s">
        <v>45</v>
      </c>
      <c r="D35" s="14">
        <v>6</v>
      </c>
      <c r="E35" s="15">
        <f>98.74/1.8487*1.493*220/2</f>
        <v>8771.6071834261911</v>
      </c>
      <c r="F35" s="16">
        <f>D35*E35</f>
        <v>52629.64310055715</v>
      </c>
    </row>
    <row r="36" spans="1:6">
      <c r="A36" s="243" t="s">
        <v>7</v>
      </c>
      <c r="B36" s="243"/>
      <c r="C36" s="243"/>
      <c r="D36" s="243"/>
      <c r="E36" s="243"/>
      <c r="F36" s="17">
        <f>SUM(F34:F35)</f>
        <v>74184.664034186193</v>
      </c>
    </row>
    <row r="38" spans="1:6">
      <c r="A38" s="240" t="s">
        <v>47</v>
      </c>
      <c r="B38" s="240"/>
      <c r="C38" s="240"/>
      <c r="D38" s="240"/>
      <c r="E38" s="240"/>
      <c r="F38" s="39">
        <f>F36+F32+F29+F20+F3</f>
        <v>2374238.573534186</v>
      </c>
    </row>
    <row r="39" spans="1:6">
      <c r="A39" s="241" t="s">
        <v>48</v>
      </c>
      <c r="B39" s="241"/>
      <c r="C39" s="241"/>
      <c r="D39" s="241"/>
      <c r="E39" s="241"/>
      <c r="F39" s="40">
        <f>23.44%*F38</f>
        <v>556521.52163641329</v>
      </c>
    </row>
    <row r="40" spans="1:6">
      <c r="A40" s="242" t="s">
        <v>49</v>
      </c>
      <c r="B40" s="242"/>
      <c r="C40" s="242"/>
      <c r="D40" s="242"/>
      <c r="E40" s="242"/>
      <c r="F40" s="41">
        <f>SUM(F38:F39)</f>
        <v>2930760.0951705994</v>
      </c>
    </row>
    <row r="42" spans="1:6">
      <c r="B42" s="42" t="s">
        <v>50</v>
      </c>
      <c r="C42" s="43">
        <v>39.5</v>
      </c>
    </row>
    <row r="43" spans="1:6">
      <c r="B43" s="44" t="s">
        <v>51</v>
      </c>
      <c r="C43" s="45">
        <v>5</v>
      </c>
    </row>
    <row r="44" spans="1:6">
      <c r="B44" s="1"/>
    </row>
  </sheetData>
  <mergeCells count="8">
    <mergeCell ref="A38:E38"/>
    <mergeCell ref="A39:E39"/>
    <mergeCell ref="A40:E40"/>
    <mergeCell ref="A3:E3"/>
    <mergeCell ref="A20:E20"/>
    <mergeCell ref="A29:E29"/>
    <mergeCell ref="A32:E32"/>
    <mergeCell ref="A36:E3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K180"/>
  <sheetViews>
    <sheetView tabSelected="1" view="pageBreakPreview" topLeftCell="A109" zoomScale="85" zoomScaleNormal="70" zoomScaleSheetLayoutView="85" zoomScalePageLayoutView="85" workbookViewId="0">
      <selection activeCell="J134" sqref="J134"/>
    </sheetView>
  </sheetViews>
  <sheetFormatPr defaultRowHeight="15"/>
  <cols>
    <col min="1" max="1" width="10.42578125" style="46" customWidth="1"/>
    <col min="2" max="2" width="11.85546875" style="46" customWidth="1"/>
    <col min="3" max="3" width="10" style="46" customWidth="1"/>
    <col min="4" max="4" width="55.5703125" style="47" customWidth="1"/>
    <col min="5" max="5" width="8.28515625" style="46" customWidth="1"/>
    <col min="6" max="6" width="6.7109375" style="48" customWidth="1"/>
    <col min="7" max="8" width="12.42578125" style="49" customWidth="1"/>
    <col min="9" max="9" width="52.28515625" style="49" customWidth="1"/>
    <col min="10" max="10" width="16.42578125" style="50" customWidth="1"/>
    <col min="11" max="11" width="12.5703125" style="50" customWidth="1"/>
    <col min="12" max="12" width="11.7109375" style="50" customWidth="1"/>
    <col min="13" max="13" width="15.140625" style="46" customWidth="1"/>
    <col min="14" max="15" width="9.140625" style="51" customWidth="1"/>
    <col min="16" max="17" width="9.140625" style="1" customWidth="1"/>
    <col min="18" max="1025" width="9.140625" style="46" customWidth="1"/>
  </cols>
  <sheetData>
    <row r="1" spans="1:17" ht="16.5" customHeight="1">
      <c r="A1" s="244"/>
      <c r="B1" s="244"/>
      <c r="C1" s="244"/>
      <c r="D1" s="244"/>
      <c r="E1" s="244"/>
      <c r="F1" s="244"/>
      <c r="G1" s="244"/>
      <c r="H1" s="244"/>
      <c r="I1" s="244"/>
      <c r="J1" s="244"/>
      <c r="K1" s="52"/>
      <c r="L1" s="52"/>
    </row>
    <row r="2" spans="1:17" ht="16.5" customHeight="1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52"/>
      <c r="L2" s="52"/>
    </row>
    <row r="3" spans="1:17" ht="23.25">
      <c r="A3" s="245" t="s">
        <v>52</v>
      </c>
      <c r="B3" s="245"/>
      <c r="C3" s="245"/>
      <c r="D3" s="245"/>
      <c r="E3" s="245"/>
      <c r="F3" s="245"/>
      <c r="G3" s="245"/>
      <c r="H3" s="245"/>
      <c r="I3" s="245"/>
      <c r="J3" s="245"/>
      <c r="K3" s="53"/>
      <c r="L3" s="53"/>
      <c r="M3" s="53"/>
    </row>
    <row r="4" spans="1:17" ht="20.25">
      <c r="A4" s="246" t="s">
        <v>53</v>
      </c>
      <c r="B4" s="246"/>
      <c r="C4" s="246"/>
      <c r="D4" s="246"/>
      <c r="E4" s="246"/>
      <c r="F4" s="246"/>
      <c r="G4" s="246"/>
      <c r="H4" s="246"/>
      <c r="I4" s="246"/>
      <c r="J4" s="246"/>
      <c r="K4" s="54"/>
      <c r="L4" s="54"/>
      <c r="M4" s="54"/>
    </row>
    <row r="5" spans="1:17" ht="18.75">
      <c r="A5" s="55"/>
      <c r="B5" s="56"/>
      <c r="C5" s="56"/>
      <c r="E5" s="56"/>
      <c r="F5" s="56"/>
      <c r="G5" s="56"/>
      <c r="H5" s="56"/>
      <c r="I5" s="56"/>
      <c r="J5" s="56"/>
      <c r="K5" s="57"/>
      <c r="L5" s="57"/>
    </row>
    <row r="6" spans="1:17" ht="16.5">
      <c r="A6" s="58"/>
      <c r="B6" s="58"/>
      <c r="C6" s="58"/>
      <c r="D6" s="59"/>
      <c r="E6" s="58"/>
      <c r="F6" s="60"/>
      <c r="G6" s="61"/>
      <c r="H6" s="61"/>
      <c r="I6" s="61"/>
      <c r="J6" s="62"/>
      <c r="K6" s="63"/>
      <c r="L6" s="63"/>
    </row>
    <row r="7" spans="1:17" ht="16.5">
      <c r="A7" s="64" t="s">
        <v>54</v>
      </c>
      <c r="B7" s="65" t="s">
        <v>55</v>
      </c>
      <c r="C7" s="66"/>
      <c r="D7" s="67"/>
      <c r="E7" s="68"/>
      <c r="G7" s="69"/>
      <c r="H7" s="69"/>
      <c r="I7" s="247" t="s">
        <v>56</v>
      </c>
      <c r="J7" s="247"/>
      <c r="K7" s="70"/>
      <c r="L7" s="70"/>
    </row>
    <row r="8" spans="1:17" ht="16.5">
      <c r="A8" s="71" t="s">
        <v>57</v>
      </c>
      <c r="B8" s="65" t="s">
        <v>58</v>
      </c>
      <c r="C8" s="72"/>
      <c r="D8" s="72"/>
      <c r="E8" s="72"/>
      <c r="F8" s="72"/>
      <c r="G8" s="73"/>
      <c r="H8" s="73"/>
      <c r="I8" s="74" t="s">
        <v>59</v>
      </c>
      <c r="J8" s="75" t="s">
        <v>463</v>
      </c>
      <c r="K8" s="76"/>
      <c r="L8" s="76"/>
    </row>
    <row r="9" spans="1:17" ht="33">
      <c r="A9" s="77"/>
      <c r="B9" s="65"/>
      <c r="C9" s="78"/>
      <c r="D9" s="79"/>
      <c r="E9" s="78"/>
      <c r="F9" s="80"/>
      <c r="G9" s="81"/>
      <c r="H9" s="81"/>
      <c r="I9" s="82" t="s">
        <v>60</v>
      </c>
      <c r="J9" s="75" t="s">
        <v>61</v>
      </c>
      <c r="K9" s="63"/>
      <c r="L9" s="63"/>
    </row>
    <row r="10" spans="1:17" ht="17.850000000000001" customHeight="1">
      <c r="A10" s="77"/>
      <c r="B10" s="83"/>
      <c r="C10" s="78"/>
      <c r="D10" s="84"/>
      <c r="E10" s="78"/>
      <c r="F10" s="80"/>
      <c r="G10" s="81"/>
      <c r="H10" s="81"/>
      <c r="I10" s="74" t="s">
        <v>62</v>
      </c>
      <c r="J10" s="75" t="s">
        <v>464</v>
      </c>
      <c r="K10" s="63"/>
      <c r="L10" s="63"/>
    </row>
    <row r="11" spans="1:17" ht="23.25">
      <c r="A11" s="77"/>
      <c r="B11" s="83"/>
      <c r="C11" s="78"/>
      <c r="D11" s="84"/>
      <c r="E11" s="78"/>
      <c r="F11" s="80"/>
      <c r="G11" s="81"/>
      <c r="H11" s="81"/>
      <c r="I11" s="82" t="s">
        <v>60</v>
      </c>
      <c r="J11" s="85" t="s">
        <v>63</v>
      </c>
      <c r="K11" s="63"/>
      <c r="L11" s="63"/>
    </row>
    <row r="12" spans="1:17" ht="25.5">
      <c r="A12" s="77"/>
      <c r="B12" s="83"/>
      <c r="C12" s="78"/>
      <c r="D12" s="86" t="s">
        <v>64</v>
      </c>
      <c r="E12" s="78"/>
      <c r="F12" s="80"/>
      <c r="G12" s="81"/>
      <c r="H12" s="81"/>
      <c r="I12" s="74" t="s">
        <v>65</v>
      </c>
      <c r="J12" s="85" t="s">
        <v>465</v>
      </c>
      <c r="K12" s="63"/>
      <c r="L12" s="63"/>
    </row>
    <row r="13" spans="1:17" ht="23.25">
      <c r="A13" s="77"/>
      <c r="B13" s="83"/>
      <c r="C13" s="78"/>
      <c r="D13" s="84"/>
      <c r="E13" s="78"/>
      <c r="F13" s="80"/>
      <c r="G13" s="81"/>
      <c r="H13" s="239">
        <f>J13+1</f>
        <v>1.2979000000000001</v>
      </c>
      <c r="I13" s="87" t="s">
        <v>66</v>
      </c>
      <c r="J13" s="88">
        <v>0.2979</v>
      </c>
      <c r="K13" s="63"/>
      <c r="L13" s="63"/>
    </row>
    <row r="14" spans="1:17" s="92" customFormat="1" ht="49.5">
      <c r="A14" s="89" t="s">
        <v>67</v>
      </c>
      <c r="B14" s="89" t="s">
        <v>68</v>
      </c>
      <c r="C14" s="89" t="s">
        <v>69</v>
      </c>
      <c r="D14" s="89" t="s">
        <v>70</v>
      </c>
      <c r="E14" s="89" t="s">
        <v>1</v>
      </c>
      <c r="F14" s="90" t="s">
        <v>71</v>
      </c>
      <c r="G14" s="90" t="s">
        <v>3</v>
      </c>
      <c r="H14" s="90" t="s">
        <v>471</v>
      </c>
      <c r="I14" s="90" t="s">
        <v>72</v>
      </c>
      <c r="J14" s="90" t="s">
        <v>4</v>
      </c>
      <c r="K14" s="91"/>
      <c r="L14" s="91"/>
      <c r="N14" s="93"/>
      <c r="O14" s="93"/>
    </row>
    <row r="15" spans="1:17" s="99" customFormat="1" ht="16.5" customHeight="1">
      <c r="A15" s="94">
        <v>1</v>
      </c>
      <c r="B15" s="248" t="s">
        <v>73</v>
      </c>
      <c r="C15" s="248"/>
      <c r="D15" s="248"/>
      <c r="E15" s="248"/>
      <c r="F15" s="248"/>
      <c r="G15" s="248"/>
      <c r="H15" s="248"/>
      <c r="I15" s="248"/>
      <c r="J15" s="248"/>
      <c r="K15" s="95"/>
      <c r="L15" s="96"/>
      <c r="M15" s="97"/>
      <c r="N15" s="38"/>
      <c r="O15" s="38"/>
      <c r="P15" s="11"/>
      <c r="Q15" s="98"/>
    </row>
    <row r="16" spans="1:17" ht="16.5">
      <c r="A16" s="100" t="s">
        <v>74</v>
      </c>
      <c r="B16" s="101">
        <v>1</v>
      </c>
      <c r="C16" s="102" t="s">
        <v>75</v>
      </c>
      <c r="D16" s="103" t="s">
        <v>76</v>
      </c>
      <c r="E16" s="102" t="s">
        <v>77</v>
      </c>
      <c r="F16" s="234">
        <v>1</v>
      </c>
      <c r="G16" s="104">
        <f>Administração_Local!G12</f>
        <v>5678.4</v>
      </c>
      <c r="H16" s="105"/>
      <c r="I16" s="106"/>
      <c r="J16" s="107">
        <f>G16*F16</f>
        <v>5678.4</v>
      </c>
      <c r="K16" s="95"/>
      <c r="L16" s="108"/>
    </row>
    <row r="17" spans="1:17" s="111" customFormat="1" ht="16.5">
      <c r="A17" s="249"/>
      <c r="B17" s="249"/>
      <c r="C17" s="249"/>
      <c r="D17" s="249"/>
      <c r="E17" s="249"/>
      <c r="F17" s="249"/>
      <c r="G17" s="249"/>
      <c r="H17" s="249"/>
      <c r="I17" s="109" t="s">
        <v>78</v>
      </c>
      <c r="J17" s="110">
        <f>SUM(J16:J16)</f>
        <v>5678.4</v>
      </c>
      <c r="K17" s="95"/>
      <c r="L17" s="96"/>
      <c r="N17" s="38"/>
      <c r="O17" s="38"/>
      <c r="P17" s="11"/>
      <c r="Q17" s="11"/>
    </row>
    <row r="18" spans="1:17" s="114" customFormat="1" ht="16.5" customHeight="1">
      <c r="A18" s="249"/>
      <c r="B18" s="249"/>
      <c r="C18" s="249"/>
      <c r="D18" s="249"/>
      <c r="E18" s="249"/>
      <c r="F18" s="249"/>
      <c r="G18" s="249"/>
      <c r="H18" s="249"/>
      <c r="I18" s="112"/>
      <c r="J18" s="113"/>
      <c r="K18" s="95"/>
      <c r="L18" s="96"/>
      <c r="N18" s="115"/>
      <c r="O18" s="115"/>
      <c r="P18" s="116"/>
      <c r="Q18" s="116"/>
    </row>
    <row r="19" spans="1:17" s="119" customFormat="1" ht="16.5" customHeight="1">
      <c r="A19" s="94">
        <v>2</v>
      </c>
      <c r="B19" s="248" t="s">
        <v>79</v>
      </c>
      <c r="C19" s="248"/>
      <c r="D19" s="248"/>
      <c r="E19" s="248"/>
      <c r="F19" s="248"/>
      <c r="G19" s="248"/>
      <c r="H19" s="248"/>
      <c r="I19" s="248"/>
      <c r="J19" s="248"/>
      <c r="K19" s="117"/>
      <c r="L19" s="118"/>
      <c r="N19" s="120"/>
      <c r="O19" s="120"/>
      <c r="P19" s="121"/>
      <c r="Q19" s="121"/>
    </row>
    <row r="20" spans="1:17" s="111" customFormat="1" ht="26.25" customHeight="1">
      <c r="A20" s="100" t="s">
        <v>80</v>
      </c>
      <c r="B20" s="122" t="s">
        <v>81</v>
      </c>
      <c r="C20" s="122" t="s">
        <v>62</v>
      </c>
      <c r="D20" s="123" t="s">
        <v>82</v>
      </c>
      <c r="E20" s="101" t="s">
        <v>83</v>
      </c>
      <c r="F20" s="232">
        <v>1</v>
      </c>
      <c r="G20" s="233">
        <v>15.47</v>
      </c>
      <c r="H20" s="104">
        <f>G20*$H$13</f>
        <v>20.078513000000001</v>
      </c>
      <c r="I20" s="123" t="s">
        <v>84</v>
      </c>
      <c r="J20" s="104">
        <f t="shared" ref="J20:J44" si="0">F20*H20</f>
        <v>20.078513000000001</v>
      </c>
      <c r="K20" s="95"/>
      <c r="L20" s="96"/>
      <c r="N20" s="38"/>
      <c r="O20" s="38"/>
      <c r="P20" s="11"/>
      <c r="Q20" s="11"/>
    </row>
    <row r="21" spans="1:17" s="46" customFormat="1" ht="37.5" customHeight="1">
      <c r="A21" s="100" t="s">
        <v>85</v>
      </c>
      <c r="B21" s="122" t="s">
        <v>86</v>
      </c>
      <c r="C21" s="122" t="s">
        <v>62</v>
      </c>
      <c r="D21" s="123" t="s">
        <v>87</v>
      </c>
      <c r="E21" s="101" t="s">
        <v>38</v>
      </c>
      <c r="F21" s="232">
        <v>4.9000000000000004</v>
      </c>
      <c r="G21" s="233">
        <v>9.2799999999999994</v>
      </c>
      <c r="H21" s="104">
        <f t="shared" ref="H21:H44" si="1">G21*$H$13</f>
        <v>12.044511999999999</v>
      </c>
      <c r="I21" s="123" t="s">
        <v>88</v>
      </c>
      <c r="J21" s="104">
        <f t="shared" si="0"/>
        <v>59.0181088</v>
      </c>
      <c r="K21" s="124"/>
      <c r="L21" s="124"/>
    </row>
    <row r="22" spans="1:17" s="46" customFormat="1" ht="26.25" customHeight="1">
      <c r="A22" s="100" t="s">
        <v>89</v>
      </c>
      <c r="B22" s="122" t="s">
        <v>90</v>
      </c>
      <c r="C22" s="122" t="s">
        <v>62</v>
      </c>
      <c r="D22" s="123" t="s">
        <v>91</v>
      </c>
      <c r="E22" s="101" t="s">
        <v>83</v>
      </c>
      <c r="F22" s="232">
        <v>3</v>
      </c>
      <c r="G22" s="233">
        <v>30.5</v>
      </c>
      <c r="H22" s="104">
        <f t="shared" si="1"/>
        <v>39.585950000000004</v>
      </c>
      <c r="I22" s="123" t="s">
        <v>92</v>
      </c>
      <c r="J22" s="104">
        <f t="shared" si="0"/>
        <v>118.75785000000002</v>
      </c>
      <c r="K22" s="124"/>
      <c r="L22" s="124"/>
    </row>
    <row r="23" spans="1:17" s="46" customFormat="1" ht="39" customHeight="1">
      <c r="A23" s="100" t="s">
        <v>93</v>
      </c>
      <c r="B23" s="125" t="s">
        <v>94</v>
      </c>
      <c r="C23" s="122" t="s">
        <v>62</v>
      </c>
      <c r="D23" s="123" t="s">
        <v>95</v>
      </c>
      <c r="E23" s="125" t="s">
        <v>96</v>
      </c>
      <c r="F23" s="232">
        <v>10.8</v>
      </c>
      <c r="G23" s="233">
        <v>8.36</v>
      </c>
      <c r="H23" s="104">
        <f t="shared" si="1"/>
        <v>10.850444</v>
      </c>
      <c r="I23" s="123" t="s">
        <v>97</v>
      </c>
      <c r="J23" s="104">
        <f t="shared" si="0"/>
        <v>117.1847952</v>
      </c>
      <c r="K23" s="124"/>
      <c r="L23" s="124"/>
    </row>
    <row r="24" spans="1:17" s="46" customFormat="1" ht="36.75" customHeight="1">
      <c r="A24" s="100" t="s">
        <v>98</v>
      </c>
      <c r="B24" s="125" t="s">
        <v>99</v>
      </c>
      <c r="C24" s="122" t="s">
        <v>62</v>
      </c>
      <c r="D24" s="123" t="s">
        <v>100</v>
      </c>
      <c r="E24" s="125" t="s">
        <v>101</v>
      </c>
      <c r="F24" s="235">
        <v>3.15E-2</v>
      </c>
      <c r="G24" s="233">
        <v>55.76</v>
      </c>
      <c r="H24" s="104">
        <f t="shared" si="1"/>
        <v>72.370903999999996</v>
      </c>
      <c r="I24" s="123" t="s">
        <v>102</v>
      </c>
      <c r="J24" s="104">
        <f t="shared" si="0"/>
        <v>2.2796834759999998</v>
      </c>
      <c r="K24" s="124"/>
      <c r="L24" s="124"/>
    </row>
    <row r="25" spans="1:17" s="46" customFormat="1" ht="38.25" customHeight="1">
      <c r="A25" s="100" t="s">
        <v>103</v>
      </c>
      <c r="B25" s="125" t="s">
        <v>104</v>
      </c>
      <c r="C25" s="122" t="s">
        <v>62</v>
      </c>
      <c r="D25" s="123" t="s">
        <v>105</v>
      </c>
      <c r="E25" s="125" t="s">
        <v>101</v>
      </c>
      <c r="F25" s="232">
        <v>1.4999999999999999E-2</v>
      </c>
      <c r="G25" s="233">
        <v>153.34</v>
      </c>
      <c r="H25" s="104">
        <f t="shared" si="1"/>
        <v>199.01998600000002</v>
      </c>
      <c r="I25" s="123" t="s">
        <v>106</v>
      </c>
      <c r="J25" s="104">
        <f t="shared" si="0"/>
        <v>2.98529979</v>
      </c>
      <c r="K25" s="124"/>
      <c r="L25" s="124"/>
    </row>
    <row r="26" spans="1:17" s="46" customFormat="1" ht="38.25" customHeight="1">
      <c r="A26" s="100" t="s">
        <v>107</v>
      </c>
      <c r="B26" s="125" t="s">
        <v>108</v>
      </c>
      <c r="C26" s="122" t="s">
        <v>62</v>
      </c>
      <c r="D26" s="126" t="s">
        <v>109</v>
      </c>
      <c r="E26" s="125" t="s">
        <v>101</v>
      </c>
      <c r="F26" s="232">
        <v>1.4999999999999999E-2</v>
      </c>
      <c r="G26" s="233">
        <v>595.86</v>
      </c>
      <c r="H26" s="104">
        <f t="shared" si="1"/>
        <v>773.36669400000005</v>
      </c>
      <c r="I26" s="123" t="s">
        <v>110</v>
      </c>
      <c r="J26" s="104">
        <f t="shared" si="0"/>
        <v>11.60050041</v>
      </c>
      <c r="K26" s="124"/>
      <c r="L26" s="124"/>
    </row>
    <row r="27" spans="1:17" s="46" customFormat="1" ht="60" customHeight="1">
      <c r="A27" s="100" t="s">
        <v>111</v>
      </c>
      <c r="B27" s="122">
        <v>87273</v>
      </c>
      <c r="C27" s="125" t="s">
        <v>112</v>
      </c>
      <c r="D27" s="126" t="s">
        <v>113</v>
      </c>
      <c r="E27" s="125" t="s">
        <v>96</v>
      </c>
      <c r="F27" s="232">
        <v>14</v>
      </c>
      <c r="G27" s="233">
        <v>52.99</v>
      </c>
      <c r="H27" s="104">
        <f t="shared" si="1"/>
        <v>68.775721000000004</v>
      </c>
      <c r="I27" s="123" t="s">
        <v>114</v>
      </c>
      <c r="J27" s="104">
        <f t="shared" si="0"/>
        <v>962.86009400000012</v>
      </c>
      <c r="K27" s="124"/>
      <c r="L27" s="124"/>
      <c r="M27" s="111"/>
    </row>
    <row r="28" spans="1:17" s="46" customFormat="1" ht="59.25" customHeight="1">
      <c r="A28" s="100" t="s">
        <v>115</v>
      </c>
      <c r="B28" s="122">
        <v>87247</v>
      </c>
      <c r="C28" s="125" t="s">
        <v>112</v>
      </c>
      <c r="D28" s="123" t="s">
        <v>116</v>
      </c>
      <c r="E28" s="125" t="s">
        <v>96</v>
      </c>
      <c r="F28" s="232">
        <v>3.56</v>
      </c>
      <c r="G28" s="233">
        <v>39.619999999999997</v>
      </c>
      <c r="H28" s="104">
        <f t="shared" si="1"/>
        <v>51.422798</v>
      </c>
      <c r="I28" s="127" t="s">
        <v>117</v>
      </c>
      <c r="J28" s="104">
        <f t="shared" si="0"/>
        <v>183.06516088000001</v>
      </c>
      <c r="K28" s="124"/>
      <c r="L28" s="124"/>
      <c r="M28" s="111"/>
    </row>
    <row r="29" spans="1:17" s="46" customFormat="1" ht="57.75" customHeight="1">
      <c r="A29" s="100" t="s">
        <v>118</v>
      </c>
      <c r="B29" s="122" t="s">
        <v>119</v>
      </c>
      <c r="C29" s="122" t="s">
        <v>62</v>
      </c>
      <c r="D29" s="123" t="s">
        <v>120</v>
      </c>
      <c r="E29" s="125" t="s">
        <v>83</v>
      </c>
      <c r="F29" s="232">
        <v>1</v>
      </c>
      <c r="G29" s="233">
        <v>528.23</v>
      </c>
      <c r="H29" s="104">
        <f t="shared" si="1"/>
        <v>685.58971700000006</v>
      </c>
      <c r="I29" s="123" t="s">
        <v>121</v>
      </c>
      <c r="J29" s="104">
        <f t="shared" si="0"/>
        <v>685.58971700000006</v>
      </c>
      <c r="K29" s="124"/>
      <c r="L29" s="124"/>
      <c r="M29" s="111"/>
    </row>
    <row r="30" spans="1:17" s="46" customFormat="1" ht="28.35" customHeight="1">
      <c r="A30" s="100" t="s">
        <v>122</v>
      </c>
      <c r="B30" s="128" t="s">
        <v>123</v>
      </c>
      <c r="C30" s="122" t="s">
        <v>62</v>
      </c>
      <c r="D30" s="127" t="s">
        <v>124</v>
      </c>
      <c r="E30" s="125" t="s">
        <v>83</v>
      </c>
      <c r="F30" s="232">
        <v>1</v>
      </c>
      <c r="G30" s="236">
        <v>110.58</v>
      </c>
      <c r="H30" s="104">
        <f t="shared" si="1"/>
        <v>143.521782</v>
      </c>
      <c r="I30" s="123" t="s">
        <v>121</v>
      </c>
      <c r="J30" s="104">
        <f t="shared" si="0"/>
        <v>143.521782</v>
      </c>
      <c r="K30" s="124"/>
      <c r="L30" s="124"/>
      <c r="M30" s="111"/>
    </row>
    <row r="31" spans="1:17" s="46" customFormat="1" ht="41.25" customHeight="1">
      <c r="A31" s="100" t="s">
        <v>125</v>
      </c>
      <c r="B31" s="128" t="s">
        <v>126</v>
      </c>
      <c r="C31" s="122" t="s">
        <v>62</v>
      </c>
      <c r="D31" s="127" t="s">
        <v>127</v>
      </c>
      <c r="E31" s="125" t="s">
        <v>83</v>
      </c>
      <c r="F31" s="232">
        <v>1</v>
      </c>
      <c r="G31" s="236">
        <v>632.94000000000005</v>
      </c>
      <c r="H31" s="104">
        <f t="shared" si="1"/>
        <v>821.49282600000015</v>
      </c>
      <c r="I31" s="123" t="s">
        <v>121</v>
      </c>
      <c r="J31" s="104">
        <f t="shared" si="0"/>
        <v>821.49282600000015</v>
      </c>
      <c r="K31" s="124"/>
      <c r="L31" s="124"/>
      <c r="M31" s="111"/>
    </row>
    <row r="32" spans="1:17" s="46" customFormat="1" ht="53.25" customHeight="1">
      <c r="A32" s="100" t="s">
        <v>128</v>
      </c>
      <c r="B32" s="122" t="s">
        <v>129</v>
      </c>
      <c r="C32" s="122" t="s">
        <v>62</v>
      </c>
      <c r="D32" s="123" t="s">
        <v>130</v>
      </c>
      <c r="E32" s="125" t="s">
        <v>83</v>
      </c>
      <c r="F32" s="232">
        <v>2</v>
      </c>
      <c r="G32" s="233">
        <v>147.94999999999999</v>
      </c>
      <c r="H32" s="104">
        <f t="shared" si="1"/>
        <v>192.024305</v>
      </c>
      <c r="I32" s="123" t="s">
        <v>131</v>
      </c>
      <c r="J32" s="104">
        <f t="shared" si="0"/>
        <v>384.04861</v>
      </c>
      <c r="K32" s="124"/>
      <c r="L32" s="124"/>
      <c r="M32" s="111"/>
    </row>
    <row r="33" spans="1:17" s="46" customFormat="1" ht="56.25" customHeight="1">
      <c r="A33" s="100" t="s">
        <v>132</v>
      </c>
      <c r="B33" s="122" t="s">
        <v>133</v>
      </c>
      <c r="C33" s="122" t="s">
        <v>62</v>
      </c>
      <c r="D33" s="123" t="s">
        <v>134</v>
      </c>
      <c r="E33" s="125" t="s">
        <v>83</v>
      </c>
      <c r="F33" s="232">
        <v>2</v>
      </c>
      <c r="G33" s="233">
        <v>141.26</v>
      </c>
      <c r="H33" s="104">
        <f t="shared" si="1"/>
        <v>183.341354</v>
      </c>
      <c r="I33" s="123" t="s">
        <v>131</v>
      </c>
      <c r="J33" s="104">
        <f t="shared" si="0"/>
        <v>366.68270799999999</v>
      </c>
      <c r="K33" s="124"/>
      <c r="L33" s="124"/>
      <c r="M33" s="111"/>
    </row>
    <row r="34" spans="1:17" s="46" customFormat="1" ht="49.5" customHeight="1">
      <c r="A34" s="100" t="s">
        <v>135</v>
      </c>
      <c r="B34" s="122" t="s">
        <v>136</v>
      </c>
      <c r="C34" s="122" t="s">
        <v>62</v>
      </c>
      <c r="D34" s="123" t="s">
        <v>137</v>
      </c>
      <c r="E34" s="125" t="s">
        <v>38</v>
      </c>
      <c r="F34" s="232">
        <v>2.7</v>
      </c>
      <c r="G34" s="233">
        <v>167.66</v>
      </c>
      <c r="H34" s="104">
        <f t="shared" si="1"/>
        <v>217.60591400000001</v>
      </c>
      <c r="I34" s="129" t="s">
        <v>138</v>
      </c>
      <c r="J34" s="104">
        <f t="shared" si="0"/>
        <v>587.53596780000009</v>
      </c>
      <c r="K34" s="124"/>
      <c r="L34" s="124"/>
      <c r="M34" s="111"/>
    </row>
    <row r="35" spans="1:17" s="46" customFormat="1" ht="44.25" customHeight="1">
      <c r="A35" s="100" t="s">
        <v>139</v>
      </c>
      <c r="B35" s="122" t="s">
        <v>140</v>
      </c>
      <c r="C35" s="122" t="s">
        <v>62</v>
      </c>
      <c r="D35" s="123" t="s">
        <v>141</v>
      </c>
      <c r="E35" s="125" t="s">
        <v>83</v>
      </c>
      <c r="F35" s="232">
        <v>1</v>
      </c>
      <c r="G35" s="233">
        <v>55.39</v>
      </c>
      <c r="H35" s="104">
        <f t="shared" si="1"/>
        <v>71.890681000000001</v>
      </c>
      <c r="I35" s="129" t="s">
        <v>121</v>
      </c>
      <c r="J35" s="104">
        <f t="shared" si="0"/>
        <v>71.890681000000001</v>
      </c>
      <c r="K35" s="124"/>
      <c r="L35" s="124"/>
      <c r="M35" s="111"/>
    </row>
    <row r="36" spans="1:17" s="46" customFormat="1" ht="36.75" customHeight="1">
      <c r="A36" s="100" t="s">
        <v>142</v>
      </c>
      <c r="B36" s="122" t="s">
        <v>143</v>
      </c>
      <c r="C36" s="122" t="s">
        <v>62</v>
      </c>
      <c r="D36" s="123" t="s">
        <v>144</v>
      </c>
      <c r="E36" s="125" t="s">
        <v>83</v>
      </c>
      <c r="F36" s="232">
        <v>1</v>
      </c>
      <c r="G36" s="233">
        <v>29.63</v>
      </c>
      <c r="H36" s="104">
        <f t="shared" si="1"/>
        <v>38.456777000000002</v>
      </c>
      <c r="I36" s="129" t="s">
        <v>121</v>
      </c>
      <c r="J36" s="104">
        <f t="shared" si="0"/>
        <v>38.456777000000002</v>
      </c>
      <c r="K36" s="124"/>
      <c r="L36" s="124"/>
      <c r="M36" s="111"/>
    </row>
    <row r="37" spans="1:17" s="46" customFormat="1" ht="52.5" customHeight="1">
      <c r="A37" s="100" t="s">
        <v>145</v>
      </c>
      <c r="B37" s="122" t="s">
        <v>146</v>
      </c>
      <c r="C37" s="122" t="s">
        <v>62</v>
      </c>
      <c r="D37" s="123" t="s">
        <v>147</v>
      </c>
      <c r="E37" s="125" t="s">
        <v>83</v>
      </c>
      <c r="F37" s="232">
        <v>1</v>
      </c>
      <c r="G37" s="233">
        <v>126.83</v>
      </c>
      <c r="H37" s="104">
        <f t="shared" si="1"/>
        <v>164.61265700000001</v>
      </c>
      <c r="I37" s="129" t="s">
        <v>148</v>
      </c>
      <c r="J37" s="104">
        <f t="shared" si="0"/>
        <v>164.61265700000001</v>
      </c>
      <c r="K37" s="124"/>
      <c r="L37" s="124"/>
      <c r="M37" s="111"/>
    </row>
    <row r="38" spans="1:17" s="46" customFormat="1" ht="43.5" customHeight="1">
      <c r="A38" s="100" t="s">
        <v>149</v>
      </c>
      <c r="B38" s="122" t="s">
        <v>150</v>
      </c>
      <c r="C38" s="122" t="s">
        <v>62</v>
      </c>
      <c r="D38" s="123" t="s">
        <v>151</v>
      </c>
      <c r="E38" s="130" t="s">
        <v>38</v>
      </c>
      <c r="F38" s="232">
        <v>0.8</v>
      </c>
      <c r="G38" s="233">
        <v>323.82</v>
      </c>
      <c r="H38" s="104">
        <f t="shared" si="1"/>
        <v>420.285978</v>
      </c>
      <c r="I38" s="123" t="s">
        <v>152</v>
      </c>
      <c r="J38" s="104">
        <f t="shared" si="0"/>
        <v>336.2287824</v>
      </c>
      <c r="K38" s="124"/>
      <c r="L38" s="124"/>
      <c r="M38" s="111"/>
    </row>
    <row r="39" spans="1:17" s="46" customFormat="1" ht="52.5" customHeight="1">
      <c r="A39" s="100" t="s">
        <v>153</v>
      </c>
      <c r="B39" s="122" t="s">
        <v>154</v>
      </c>
      <c r="C39" s="122" t="s">
        <v>62</v>
      </c>
      <c r="D39" s="126" t="s">
        <v>155</v>
      </c>
      <c r="E39" s="125" t="s">
        <v>83</v>
      </c>
      <c r="F39" s="232">
        <v>1</v>
      </c>
      <c r="G39" s="233">
        <v>200.23</v>
      </c>
      <c r="H39" s="104">
        <f t="shared" si="1"/>
        <v>259.87851699999999</v>
      </c>
      <c r="I39" s="129" t="s">
        <v>156</v>
      </c>
      <c r="J39" s="104">
        <f t="shared" si="0"/>
        <v>259.87851699999999</v>
      </c>
      <c r="K39" s="124"/>
      <c r="L39" s="124"/>
      <c r="M39" s="111"/>
    </row>
    <row r="40" spans="1:17" s="46" customFormat="1" ht="30.75" customHeight="1">
      <c r="A40" s="100" t="s">
        <v>157</v>
      </c>
      <c r="B40" s="122" t="s">
        <v>158</v>
      </c>
      <c r="C40" s="122" t="s">
        <v>62</v>
      </c>
      <c r="D40" s="126" t="s">
        <v>159</v>
      </c>
      <c r="E40" s="125" t="s">
        <v>83</v>
      </c>
      <c r="F40" s="232">
        <v>1</v>
      </c>
      <c r="G40" s="233">
        <v>89.57</v>
      </c>
      <c r="H40" s="104">
        <f t="shared" si="1"/>
        <v>116.25290299999999</v>
      </c>
      <c r="I40" s="129" t="s">
        <v>121</v>
      </c>
      <c r="J40" s="104">
        <f t="shared" si="0"/>
        <v>116.25290299999999</v>
      </c>
      <c r="K40" s="124"/>
      <c r="L40" s="124"/>
      <c r="M40" s="111"/>
    </row>
    <row r="41" spans="1:17" s="46" customFormat="1" ht="34.5" customHeight="1">
      <c r="A41" s="100" t="s">
        <v>160</v>
      </c>
      <c r="B41" s="122" t="s">
        <v>161</v>
      </c>
      <c r="C41" s="122" t="s">
        <v>62</v>
      </c>
      <c r="D41" s="123" t="s">
        <v>162</v>
      </c>
      <c r="E41" s="125" t="s">
        <v>83</v>
      </c>
      <c r="F41" s="232">
        <v>1</v>
      </c>
      <c r="G41" s="233">
        <v>57.05</v>
      </c>
      <c r="H41" s="104">
        <f t="shared" si="1"/>
        <v>74.045194999999993</v>
      </c>
      <c r="I41" s="129" t="s">
        <v>163</v>
      </c>
      <c r="J41" s="104">
        <f t="shared" si="0"/>
        <v>74.045194999999993</v>
      </c>
      <c r="K41" s="124"/>
      <c r="L41" s="124"/>
      <c r="M41" s="111"/>
    </row>
    <row r="42" spans="1:17" s="46" customFormat="1" ht="34.5" customHeight="1">
      <c r="A42" s="100" t="s">
        <v>164</v>
      </c>
      <c r="B42" s="122" t="s">
        <v>165</v>
      </c>
      <c r="C42" s="122" t="s">
        <v>62</v>
      </c>
      <c r="D42" s="123" t="s">
        <v>166</v>
      </c>
      <c r="E42" s="125" t="s">
        <v>83</v>
      </c>
      <c r="F42" s="232">
        <v>1</v>
      </c>
      <c r="G42" s="233">
        <v>143.66999999999999</v>
      </c>
      <c r="H42" s="104">
        <f t="shared" si="1"/>
        <v>186.46929299999999</v>
      </c>
      <c r="I42" s="129" t="s">
        <v>121</v>
      </c>
      <c r="J42" s="104">
        <f t="shared" si="0"/>
        <v>186.46929299999999</v>
      </c>
      <c r="K42" s="124"/>
      <c r="L42" s="124"/>
      <c r="M42" s="111"/>
    </row>
    <row r="43" spans="1:17" s="46" customFormat="1" ht="34.5" customHeight="1">
      <c r="A43" s="100" t="s">
        <v>167</v>
      </c>
      <c r="B43" s="122" t="s">
        <v>168</v>
      </c>
      <c r="C43" s="122" t="s">
        <v>62</v>
      </c>
      <c r="D43" s="123" t="s">
        <v>169</v>
      </c>
      <c r="E43" s="125" t="s">
        <v>83</v>
      </c>
      <c r="F43" s="232">
        <v>1</v>
      </c>
      <c r="G43" s="233">
        <v>586.96</v>
      </c>
      <c r="H43" s="104">
        <f t="shared" si="1"/>
        <v>761.81538400000011</v>
      </c>
      <c r="I43" s="129" t="s">
        <v>121</v>
      </c>
      <c r="J43" s="104">
        <f t="shared" si="0"/>
        <v>761.81538400000011</v>
      </c>
      <c r="K43" s="124"/>
      <c r="L43" s="124"/>
      <c r="M43" s="111"/>
    </row>
    <row r="44" spans="1:17" s="46" customFormat="1" ht="38.25" customHeight="1">
      <c r="A44" s="100" t="s">
        <v>170</v>
      </c>
      <c r="B44" s="122" t="s">
        <v>171</v>
      </c>
      <c r="C44" s="125" t="s">
        <v>62</v>
      </c>
      <c r="D44" s="123" t="s">
        <v>172</v>
      </c>
      <c r="E44" s="101" t="s">
        <v>96</v>
      </c>
      <c r="F44" s="234">
        <v>11.37</v>
      </c>
      <c r="G44" s="233">
        <v>20.82</v>
      </c>
      <c r="H44" s="104">
        <f t="shared" si="1"/>
        <v>27.022278</v>
      </c>
      <c r="I44" s="129" t="s">
        <v>173</v>
      </c>
      <c r="J44" s="104">
        <f t="shared" si="0"/>
        <v>307.24330085999998</v>
      </c>
      <c r="K44" s="124"/>
      <c r="L44" s="124"/>
      <c r="M44" s="111"/>
    </row>
    <row r="45" spans="1:17" s="46" customFormat="1" ht="16.5">
      <c r="A45" s="250"/>
      <c r="B45" s="250"/>
      <c r="C45" s="250"/>
      <c r="D45" s="250"/>
      <c r="E45" s="250"/>
      <c r="F45" s="250"/>
      <c r="G45" s="250"/>
      <c r="H45" s="250"/>
      <c r="I45" s="109" t="s">
        <v>78</v>
      </c>
      <c r="J45" s="110">
        <f>SUM(J20:J44)</f>
        <v>6783.5951066159996</v>
      </c>
      <c r="K45" s="50"/>
      <c r="L45" s="50"/>
    </row>
    <row r="46" spans="1:17" s="46" customFormat="1" ht="16.5" customHeight="1">
      <c r="A46" s="250"/>
      <c r="B46" s="250"/>
      <c r="C46" s="250"/>
      <c r="D46" s="250"/>
      <c r="E46" s="250"/>
      <c r="F46" s="250"/>
      <c r="G46" s="250"/>
      <c r="H46" s="250"/>
      <c r="I46" s="251"/>
      <c r="J46" s="251"/>
      <c r="K46" s="50"/>
      <c r="L46" s="50"/>
    </row>
    <row r="47" spans="1:17" s="111" customFormat="1" ht="16.5" customHeight="1">
      <c r="A47" s="94">
        <v>3</v>
      </c>
      <c r="B47" s="248" t="s">
        <v>174</v>
      </c>
      <c r="C47" s="248"/>
      <c r="D47" s="248"/>
      <c r="E47" s="248"/>
      <c r="F47" s="248"/>
      <c r="G47" s="248"/>
      <c r="H47" s="248"/>
      <c r="I47" s="248"/>
      <c r="J47" s="248"/>
      <c r="K47" s="95"/>
      <c r="L47" s="96"/>
      <c r="N47" s="38"/>
      <c r="O47" s="38"/>
      <c r="P47" s="11"/>
      <c r="Q47" s="11"/>
    </row>
    <row r="48" spans="1:17" s="46" customFormat="1" ht="33" customHeight="1">
      <c r="A48" s="100" t="s">
        <v>175</v>
      </c>
      <c r="B48" s="122" t="s">
        <v>81</v>
      </c>
      <c r="C48" s="122" t="s">
        <v>62</v>
      </c>
      <c r="D48" s="123" t="s">
        <v>82</v>
      </c>
      <c r="E48" s="101" t="s">
        <v>83</v>
      </c>
      <c r="F48" s="232">
        <v>2</v>
      </c>
      <c r="G48" s="233">
        <v>15.47</v>
      </c>
      <c r="H48" s="104">
        <f>G48*$H$13</f>
        <v>20.078513000000001</v>
      </c>
      <c r="I48" s="123" t="s">
        <v>176</v>
      </c>
      <c r="J48" s="231">
        <f t="shared" ref="J48:J68" si="2">(F48*H48)</f>
        <v>40.157026000000002</v>
      </c>
      <c r="K48" s="50"/>
      <c r="L48" s="50"/>
    </row>
    <row r="49" spans="1:12" s="46" customFormat="1" ht="42.75" customHeight="1">
      <c r="A49" s="100" t="s">
        <v>177</v>
      </c>
      <c r="B49" s="122" t="s">
        <v>86</v>
      </c>
      <c r="C49" s="122" t="s">
        <v>62</v>
      </c>
      <c r="D49" s="123" t="s">
        <v>87</v>
      </c>
      <c r="E49" s="101" t="s">
        <v>38</v>
      </c>
      <c r="F49" s="232">
        <v>9.8000000000000007</v>
      </c>
      <c r="G49" s="233">
        <v>9.2799999999999994</v>
      </c>
      <c r="H49" s="104">
        <f t="shared" ref="H49:H68" si="3">G49*$H$13</f>
        <v>12.044511999999999</v>
      </c>
      <c r="I49" s="123" t="s">
        <v>178</v>
      </c>
      <c r="J49" s="231">
        <f t="shared" si="2"/>
        <v>118.0362176</v>
      </c>
      <c r="K49" s="50"/>
      <c r="L49" s="50"/>
    </row>
    <row r="50" spans="1:12" s="46" customFormat="1" ht="42.75" customHeight="1">
      <c r="A50" s="100" t="s">
        <v>179</v>
      </c>
      <c r="B50" s="102" t="s">
        <v>180</v>
      </c>
      <c r="C50" s="102" t="s">
        <v>62</v>
      </c>
      <c r="D50" s="126" t="s">
        <v>181</v>
      </c>
      <c r="E50" s="131" t="s">
        <v>96</v>
      </c>
      <c r="F50" s="232">
        <v>1.44</v>
      </c>
      <c r="G50" s="233">
        <v>19.46</v>
      </c>
      <c r="H50" s="104">
        <f t="shared" si="3"/>
        <v>25.257134000000001</v>
      </c>
      <c r="I50" s="123" t="s">
        <v>182</v>
      </c>
      <c r="J50" s="231">
        <f t="shared" si="2"/>
        <v>36.370272960000001</v>
      </c>
      <c r="K50" s="50"/>
      <c r="L50" s="50"/>
    </row>
    <row r="51" spans="1:12" s="46" customFormat="1" ht="42" customHeight="1">
      <c r="A51" s="100" t="s">
        <v>183</v>
      </c>
      <c r="B51" s="122" t="s">
        <v>184</v>
      </c>
      <c r="C51" s="122" t="s">
        <v>62</v>
      </c>
      <c r="D51" s="123" t="s">
        <v>185</v>
      </c>
      <c r="E51" s="125" t="s">
        <v>38</v>
      </c>
      <c r="F51" s="232">
        <v>9.6</v>
      </c>
      <c r="G51" s="233">
        <v>87.1</v>
      </c>
      <c r="H51" s="104">
        <f t="shared" si="3"/>
        <v>113.04709</v>
      </c>
      <c r="I51" s="123" t="s">
        <v>186</v>
      </c>
      <c r="J51" s="231">
        <f t="shared" si="2"/>
        <v>1085.252064</v>
      </c>
      <c r="K51" s="50"/>
      <c r="L51" s="50"/>
    </row>
    <row r="52" spans="1:12" s="46" customFormat="1" ht="48.75" customHeight="1">
      <c r="A52" s="100" t="s">
        <v>187</v>
      </c>
      <c r="B52" s="122" t="s">
        <v>188</v>
      </c>
      <c r="C52" s="122" t="s">
        <v>62</v>
      </c>
      <c r="D52" s="123" t="s">
        <v>189</v>
      </c>
      <c r="E52" s="125" t="s">
        <v>96</v>
      </c>
      <c r="F52" s="232">
        <v>5.04</v>
      </c>
      <c r="G52" s="233">
        <v>541.99</v>
      </c>
      <c r="H52" s="104">
        <f t="shared" si="3"/>
        <v>703.44882100000007</v>
      </c>
      <c r="I52" s="123" t="s">
        <v>190</v>
      </c>
      <c r="J52" s="231">
        <f t="shared" si="2"/>
        <v>3545.3820578400005</v>
      </c>
      <c r="K52" s="50"/>
      <c r="L52" s="50"/>
    </row>
    <row r="53" spans="1:12" s="46" customFormat="1" ht="63.75" customHeight="1">
      <c r="A53" s="100" t="s">
        <v>191</v>
      </c>
      <c r="B53" s="122" t="s">
        <v>192</v>
      </c>
      <c r="C53" s="122" t="s">
        <v>62</v>
      </c>
      <c r="D53" s="126" t="s">
        <v>193</v>
      </c>
      <c r="E53" s="130" t="s">
        <v>83</v>
      </c>
      <c r="F53" s="232">
        <v>1</v>
      </c>
      <c r="G53" s="233">
        <v>2030.06</v>
      </c>
      <c r="H53" s="104">
        <f t="shared" si="3"/>
        <v>2634.8148740000001</v>
      </c>
      <c r="I53" s="123" t="s">
        <v>194</v>
      </c>
      <c r="J53" s="231">
        <f t="shared" si="2"/>
        <v>2634.8148740000001</v>
      </c>
      <c r="K53" s="50"/>
      <c r="L53" s="50"/>
    </row>
    <row r="54" spans="1:12" s="46" customFormat="1" ht="36.75" customHeight="1">
      <c r="A54" s="100" t="s">
        <v>195</v>
      </c>
      <c r="B54" s="125" t="s">
        <v>94</v>
      </c>
      <c r="C54" s="122" t="s">
        <v>62</v>
      </c>
      <c r="D54" s="123" t="s">
        <v>95</v>
      </c>
      <c r="E54" s="125" t="s">
        <v>96</v>
      </c>
      <c r="F54" s="232">
        <v>8.7569999999999997</v>
      </c>
      <c r="G54" s="233">
        <v>8.36</v>
      </c>
      <c r="H54" s="104">
        <f t="shared" si="3"/>
        <v>10.850444</v>
      </c>
      <c r="I54" s="123" t="s">
        <v>196</v>
      </c>
      <c r="J54" s="231">
        <f t="shared" si="2"/>
        <v>95.01733810799999</v>
      </c>
      <c r="K54" s="50"/>
      <c r="L54" s="50"/>
    </row>
    <row r="55" spans="1:12" s="46" customFormat="1" ht="82.5">
      <c r="A55" s="100" t="s">
        <v>197</v>
      </c>
      <c r="B55" s="122">
        <v>87273</v>
      </c>
      <c r="C55" s="125" t="s">
        <v>112</v>
      </c>
      <c r="D55" s="126" t="s">
        <v>113</v>
      </c>
      <c r="E55" s="125" t="s">
        <v>96</v>
      </c>
      <c r="F55" s="232">
        <v>8.7569999999999997</v>
      </c>
      <c r="G55" s="233">
        <v>52.99</v>
      </c>
      <c r="H55" s="104">
        <f t="shared" si="3"/>
        <v>68.775721000000004</v>
      </c>
      <c r="I55" s="123" t="s">
        <v>198</v>
      </c>
      <c r="J55" s="231">
        <f t="shared" si="2"/>
        <v>602.26898879700002</v>
      </c>
      <c r="K55" s="50"/>
      <c r="L55" s="50"/>
    </row>
    <row r="56" spans="1:12" s="46" customFormat="1" ht="41.25" customHeight="1">
      <c r="A56" s="100" t="s">
        <v>199</v>
      </c>
      <c r="B56" s="122" t="s">
        <v>200</v>
      </c>
      <c r="C56" s="122" t="s">
        <v>62</v>
      </c>
      <c r="D56" s="123" t="s">
        <v>201</v>
      </c>
      <c r="E56" s="125" t="s">
        <v>38</v>
      </c>
      <c r="F56" s="232">
        <v>13.6</v>
      </c>
      <c r="G56" s="233">
        <v>634.25</v>
      </c>
      <c r="H56" s="104">
        <f t="shared" si="3"/>
        <v>823.19307500000002</v>
      </c>
      <c r="I56" s="123" t="s">
        <v>202</v>
      </c>
      <c r="J56" s="231">
        <f t="shared" si="2"/>
        <v>11195.42582</v>
      </c>
      <c r="K56" s="50"/>
      <c r="L56" s="50"/>
    </row>
    <row r="57" spans="1:12" s="46" customFormat="1" ht="31.5" customHeight="1">
      <c r="A57" s="100" t="s">
        <v>203</v>
      </c>
      <c r="B57" s="122" t="s">
        <v>204</v>
      </c>
      <c r="C57" s="122" t="s">
        <v>62</v>
      </c>
      <c r="D57" s="123" t="s">
        <v>205</v>
      </c>
      <c r="E57" s="125" t="s">
        <v>96</v>
      </c>
      <c r="F57" s="232">
        <v>2.2599999999999998</v>
      </c>
      <c r="G57" s="233">
        <v>56.71</v>
      </c>
      <c r="H57" s="104">
        <f t="shared" si="3"/>
        <v>73.603909000000002</v>
      </c>
      <c r="I57" s="123" t="s">
        <v>206</v>
      </c>
      <c r="J57" s="231">
        <f t="shared" si="2"/>
        <v>166.34483433999998</v>
      </c>
      <c r="K57" s="50"/>
      <c r="L57" s="50"/>
    </row>
    <row r="58" spans="1:12" s="46" customFormat="1" ht="56.25" customHeight="1">
      <c r="A58" s="100" t="s">
        <v>207</v>
      </c>
      <c r="B58" s="102" t="s">
        <v>180</v>
      </c>
      <c r="C58" s="102" t="s">
        <v>62</v>
      </c>
      <c r="D58" s="126" t="s">
        <v>181</v>
      </c>
      <c r="E58" s="131" t="s">
        <v>96</v>
      </c>
      <c r="F58" s="232">
        <v>7.2</v>
      </c>
      <c r="G58" s="233">
        <v>19.46</v>
      </c>
      <c r="H58" s="104">
        <f t="shared" si="3"/>
        <v>25.257134000000001</v>
      </c>
      <c r="I58" s="123" t="s">
        <v>208</v>
      </c>
      <c r="J58" s="231">
        <f t="shared" si="2"/>
        <v>181.8513648</v>
      </c>
      <c r="K58" s="50"/>
      <c r="L58" s="50"/>
    </row>
    <row r="59" spans="1:12" s="46" customFormat="1" ht="58.5" customHeight="1">
      <c r="A59" s="100" t="s">
        <v>209</v>
      </c>
      <c r="B59" s="122" t="s">
        <v>210</v>
      </c>
      <c r="C59" s="122" t="s">
        <v>62</v>
      </c>
      <c r="D59" s="126" t="s">
        <v>211</v>
      </c>
      <c r="E59" s="130" t="s">
        <v>96</v>
      </c>
      <c r="F59" s="232">
        <v>16.5</v>
      </c>
      <c r="G59" s="233">
        <v>2.02</v>
      </c>
      <c r="H59" s="104">
        <f t="shared" si="3"/>
        <v>2.6217580000000003</v>
      </c>
      <c r="I59" s="123" t="s">
        <v>212</v>
      </c>
      <c r="J59" s="231">
        <f t="shared" si="2"/>
        <v>43.259007000000004</v>
      </c>
      <c r="K59" s="50"/>
      <c r="L59" s="50"/>
    </row>
    <row r="60" spans="1:12" s="46" customFormat="1" ht="57" customHeight="1">
      <c r="A60" s="100" t="s">
        <v>213</v>
      </c>
      <c r="B60" s="125" t="s">
        <v>214</v>
      </c>
      <c r="C60" s="125" t="s">
        <v>62</v>
      </c>
      <c r="D60" s="123" t="s">
        <v>215</v>
      </c>
      <c r="E60" s="125" t="s">
        <v>101</v>
      </c>
      <c r="F60" s="232">
        <v>0.504</v>
      </c>
      <c r="G60" s="233">
        <v>115.04</v>
      </c>
      <c r="H60" s="104">
        <f t="shared" si="3"/>
        <v>149.310416</v>
      </c>
      <c r="I60" s="123" t="s">
        <v>216</v>
      </c>
      <c r="J60" s="231">
        <f t="shared" si="2"/>
        <v>75.252449663999997</v>
      </c>
      <c r="K60" s="50"/>
      <c r="L60" s="50"/>
    </row>
    <row r="61" spans="1:12" s="46" customFormat="1" ht="59.25" customHeight="1">
      <c r="A61" s="100" t="s">
        <v>217</v>
      </c>
      <c r="B61" s="125" t="s">
        <v>218</v>
      </c>
      <c r="C61" s="125" t="s">
        <v>62</v>
      </c>
      <c r="D61" s="123" t="s">
        <v>219</v>
      </c>
      <c r="E61" s="125" t="s">
        <v>101</v>
      </c>
      <c r="F61" s="232">
        <v>1.008</v>
      </c>
      <c r="G61" s="233">
        <v>357.22</v>
      </c>
      <c r="H61" s="104">
        <f t="shared" si="3"/>
        <v>463.63583800000004</v>
      </c>
      <c r="I61" s="123" t="s">
        <v>220</v>
      </c>
      <c r="J61" s="231">
        <f t="shared" si="2"/>
        <v>467.34492470400005</v>
      </c>
      <c r="K61" s="50"/>
      <c r="L61" s="50"/>
    </row>
    <row r="62" spans="1:12" s="46" customFormat="1" ht="40.5" customHeight="1">
      <c r="A62" s="100" t="s">
        <v>221</v>
      </c>
      <c r="B62" s="122" t="s">
        <v>222</v>
      </c>
      <c r="C62" s="122" t="s">
        <v>62</v>
      </c>
      <c r="D62" s="123" t="s">
        <v>223</v>
      </c>
      <c r="E62" s="125" t="s">
        <v>96</v>
      </c>
      <c r="F62" s="232">
        <v>2.2599999999999998</v>
      </c>
      <c r="G62" s="233">
        <v>4.95</v>
      </c>
      <c r="H62" s="104">
        <f t="shared" si="3"/>
        <v>6.4246050000000006</v>
      </c>
      <c r="I62" s="123" t="s">
        <v>224</v>
      </c>
      <c r="J62" s="231">
        <f t="shared" si="2"/>
        <v>14.519607300000001</v>
      </c>
      <c r="K62" s="50"/>
      <c r="L62" s="50"/>
    </row>
    <row r="63" spans="1:12" s="46" customFormat="1" ht="33.75" customHeight="1">
      <c r="A63" s="100" t="s">
        <v>225</v>
      </c>
      <c r="B63" s="122" t="s">
        <v>226</v>
      </c>
      <c r="C63" s="122" t="s">
        <v>62</v>
      </c>
      <c r="D63" s="123" t="s">
        <v>227</v>
      </c>
      <c r="E63" s="125" t="s">
        <v>96</v>
      </c>
      <c r="F63" s="232">
        <v>2.2599999999999998</v>
      </c>
      <c r="G63" s="233">
        <v>9.08</v>
      </c>
      <c r="H63" s="104">
        <f t="shared" si="3"/>
        <v>11.784932000000001</v>
      </c>
      <c r="I63" s="123" t="s">
        <v>228</v>
      </c>
      <c r="J63" s="231">
        <f t="shared" si="2"/>
        <v>26.63394632</v>
      </c>
      <c r="K63" s="50"/>
      <c r="L63" s="50"/>
    </row>
    <row r="64" spans="1:12" s="46" customFormat="1" ht="36" customHeight="1">
      <c r="A64" s="100" t="s">
        <v>229</v>
      </c>
      <c r="B64" s="125" t="s">
        <v>230</v>
      </c>
      <c r="C64" s="125" t="s">
        <v>62</v>
      </c>
      <c r="D64" s="126" t="s">
        <v>231</v>
      </c>
      <c r="E64" s="125" t="s">
        <v>101</v>
      </c>
      <c r="F64" s="232">
        <v>1.008</v>
      </c>
      <c r="G64" s="233">
        <v>58.79</v>
      </c>
      <c r="H64" s="104">
        <f t="shared" si="3"/>
        <v>76.303540999999996</v>
      </c>
      <c r="I64" s="123" t="s">
        <v>232</v>
      </c>
      <c r="J64" s="231">
        <f t="shared" si="2"/>
        <v>76.913969327999993</v>
      </c>
      <c r="K64" s="50"/>
      <c r="L64" s="50"/>
    </row>
    <row r="65" spans="1:12" s="46" customFormat="1" ht="36" customHeight="1">
      <c r="A65" s="100" t="s">
        <v>233</v>
      </c>
      <c r="B65" s="125" t="s">
        <v>104</v>
      </c>
      <c r="C65" s="122" t="s">
        <v>62</v>
      </c>
      <c r="D65" s="123" t="s">
        <v>105</v>
      </c>
      <c r="E65" s="125" t="s">
        <v>101</v>
      </c>
      <c r="F65" s="232">
        <v>0.505</v>
      </c>
      <c r="G65" s="233">
        <v>153.34</v>
      </c>
      <c r="H65" s="104">
        <f t="shared" si="3"/>
        <v>199.01998600000002</v>
      </c>
      <c r="I65" s="123" t="s">
        <v>234</v>
      </c>
      <c r="J65" s="231">
        <f t="shared" si="2"/>
        <v>100.50509293</v>
      </c>
      <c r="K65" s="50"/>
      <c r="L65" s="50"/>
    </row>
    <row r="66" spans="1:12" s="46" customFormat="1" ht="36" customHeight="1">
      <c r="A66" s="100" t="s">
        <v>235</v>
      </c>
      <c r="B66" s="125" t="s">
        <v>108</v>
      </c>
      <c r="C66" s="122" t="s">
        <v>62</v>
      </c>
      <c r="D66" s="126" t="s">
        <v>109</v>
      </c>
      <c r="E66" s="125" t="s">
        <v>101</v>
      </c>
      <c r="F66" s="232">
        <v>0.505</v>
      </c>
      <c r="G66" s="233">
        <v>595.86</v>
      </c>
      <c r="H66" s="104">
        <f t="shared" si="3"/>
        <v>773.36669400000005</v>
      </c>
      <c r="I66" s="123" t="s">
        <v>236</v>
      </c>
      <c r="J66" s="231">
        <f t="shared" si="2"/>
        <v>390.55018047000004</v>
      </c>
      <c r="K66" s="50"/>
      <c r="L66" s="50"/>
    </row>
    <row r="67" spans="1:12" s="46" customFormat="1" ht="46.5" customHeight="1">
      <c r="A67" s="100" t="s">
        <v>237</v>
      </c>
      <c r="B67" s="125" t="s">
        <v>99</v>
      </c>
      <c r="C67" s="122" t="s">
        <v>62</v>
      </c>
      <c r="D67" s="123" t="s">
        <v>100</v>
      </c>
      <c r="E67" s="125" t="s">
        <v>101</v>
      </c>
      <c r="F67" s="235">
        <v>0.504</v>
      </c>
      <c r="G67" s="233">
        <v>55.76</v>
      </c>
      <c r="H67" s="104">
        <f t="shared" si="3"/>
        <v>72.370903999999996</v>
      </c>
      <c r="I67" s="123" t="s">
        <v>238</v>
      </c>
      <c r="J67" s="231">
        <f t="shared" si="2"/>
        <v>36.474935615999996</v>
      </c>
      <c r="K67" s="50"/>
      <c r="L67" s="50"/>
    </row>
    <row r="68" spans="1:12" s="46" customFormat="1" ht="40.5" customHeight="1">
      <c r="A68" s="100" t="s">
        <v>239</v>
      </c>
      <c r="B68" s="125" t="s">
        <v>240</v>
      </c>
      <c r="C68" s="122" t="s">
        <v>62</v>
      </c>
      <c r="D68" s="123" t="s">
        <v>241</v>
      </c>
      <c r="E68" s="125" t="s">
        <v>96</v>
      </c>
      <c r="F68" s="235">
        <v>3.36</v>
      </c>
      <c r="G68" s="233">
        <v>815.99</v>
      </c>
      <c r="H68" s="104">
        <f t="shared" si="3"/>
        <v>1059.0734210000001</v>
      </c>
      <c r="I68" s="129" t="s">
        <v>242</v>
      </c>
      <c r="J68" s="231">
        <f t="shared" si="2"/>
        <v>3558.4866945600002</v>
      </c>
      <c r="K68" s="50"/>
      <c r="L68" s="50"/>
    </row>
    <row r="69" spans="1:12" ht="16.5">
      <c r="A69" s="255"/>
      <c r="B69" s="255"/>
      <c r="C69" s="255"/>
      <c r="D69" s="255"/>
      <c r="E69" s="255"/>
      <c r="F69" s="255"/>
      <c r="G69" s="255"/>
      <c r="H69" s="255"/>
      <c r="I69" s="109" t="s">
        <v>78</v>
      </c>
      <c r="J69" s="110">
        <f>SUM(J48:J68)</f>
        <v>24490.861666337005</v>
      </c>
    </row>
    <row r="70" spans="1:12" ht="16.5">
      <c r="A70" s="255"/>
      <c r="B70" s="255"/>
      <c r="C70" s="255"/>
      <c r="D70" s="255"/>
      <c r="E70" s="255"/>
      <c r="F70" s="255"/>
      <c r="G70" s="255"/>
      <c r="H70" s="255"/>
      <c r="I70" s="132"/>
      <c r="J70" s="132"/>
    </row>
    <row r="71" spans="1:12" ht="15" customHeight="1">
      <c r="A71" s="94">
        <v>4</v>
      </c>
      <c r="B71" s="248" t="s">
        <v>243</v>
      </c>
      <c r="C71" s="248"/>
      <c r="D71" s="248"/>
      <c r="E71" s="248"/>
      <c r="F71" s="248"/>
      <c r="G71" s="248"/>
      <c r="H71" s="248"/>
      <c r="I71" s="248"/>
      <c r="J71" s="248"/>
    </row>
    <row r="72" spans="1:12" ht="28.35" customHeight="1">
      <c r="A72" s="100" t="s">
        <v>244</v>
      </c>
      <c r="B72" s="122" t="s">
        <v>245</v>
      </c>
      <c r="C72" s="122" t="s">
        <v>62</v>
      </c>
      <c r="D72" s="123" t="s">
        <v>246</v>
      </c>
      <c r="E72" s="125" t="s">
        <v>96</v>
      </c>
      <c r="F72" s="232">
        <v>11.52</v>
      </c>
      <c r="G72" s="233">
        <v>21.64</v>
      </c>
      <c r="H72" s="104">
        <f>G72*$H$13</f>
        <v>28.086556000000002</v>
      </c>
      <c r="I72" s="123" t="s">
        <v>247</v>
      </c>
      <c r="J72" s="231">
        <f t="shared" ref="J72:J105" si="4">(F72*H72)</f>
        <v>323.55712512000002</v>
      </c>
    </row>
    <row r="73" spans="1:12" ht="28.35" customHeight="1">
      <c r="A73" s="100" t="s">
        <v>248</v>
      </c>
      <c r="B73" s="122" t="s">
        <v>249</v>
      </c>
      <c r="C73" s="122" t="s">
        <v>62</v>
      </c>
      <c r="D73" s="123" t="s">
        <v>250</v>
      </c>
      <c r="E73" s="125" t="s">
        <v>83</v>
      </c>
      <c r="F73" s="232">
        <v>3</v>
      </c>
      <c r="G73" s="233">
        <v>18.13</v>
      </c>
      <c r="H73" s="104">
        <f t="shared" ref="H73:H105" si="5">G73*$H$13</f>
        <v>23.530926999999998</v>
      </c>
      <c r="I73" s="123" t="s">
        <v>251</v>
      </c>
      <c r="J73" s="231">
        <f t="shared" si="4"/>
        <v>70.592781000000002</v>
      </c>
    </row>
    <row r="74" spans="1:12" ht="22.5" customHeight="1">
      <c r="A74" s="100" t="s">
        <v>252</v>
      </c>
      <c r="B74" s="125" t="s">
        <v>94</v>
      </c>
      <c r="C74" s="122" t="s">
        <v>62</v>
      </c>
      <c r="D74" s="123" t="s">
        <v>95</v>
      </c>
      <c r="E74" s="125" t="s">
        <v>96</v>
      </c>
      <c r="F74" s="232">
        <v>59.64</v>
      </c>
      <c r="G74" s="233">
        <v>8.36</v>
      </c>
      <c r="H74" s="104">
        <f t="shared" si="5"/>
        <v>10.850444</v>
      </c>
      <c r="I74" s="123" t="s">
        <v>253</v>
      </c>
      <c r="J74" s="231">
        <f t="shared" si="4"/>
        <v>647.12048015999994</v>
      </c>
    </row>
    <row r="75" spans="1:12" ht="22.5" customHeight="1">
      <c r="A75" s="100" t="s">
        <v>254</v>
      </c>
      <c r="B75" s="125" t="s">
        <v>255</v>
      </c>
      <c r="C75" s="122" t="s">
        <v>62</v>
      </c>
      <c r="D75" s="123" t="s">
        <v>256</v>
      </c>
      <c r="E75" s="125" t="s">
        <v>96</v>
      </c>
      <c r="F75" s="232">
        <v>18</v>
      </c>
      <c r="G75" s="233">
        <v>25.46</v>
      </c>
      <c r="H75" s="104">
        <f t="shared" si="5"/>
        <v>33.044534000000006</v>
      </c>
      <c r="I75" s="123" t="s">
        <v>257</v>
      </c>
      <c r="J75" s="231">
        <f t="shared" si="4"/>
        <v>594.80161200000009</v>
      </c>
    </row>
    <row r="76" spans="1:12" ht="40.5" customHeight="1">
      <c r="A76" s="100" t="s">
        <v>258</v>
      </c>
      <c r="B76" s="125" t="s">
        <v>99</v>
      </c>
      <c r="C76" s="122" t="s">
        <v>62</v>
      </c>
      <c r="D76" s="123" t="s">
        <v>100</v>
      </c>
      <c r="E76" s="125" t="s">
        <v>101</v>
      </c>
      <c r="F76" s="235">
        <v>0.25800000000000001</v>
      </c>
      <c r="G76" s="233">
        <v>55.76</v>
      </c>
      <c r="H76" s="104">
        <f t="shared" si="5"/>
        <v>72.370903999999996</v>
      </c>
      <c r="I76" s="123" t="s">
        <v>259</v>
      </c>
      <c r="J76" s="231">
        <f t="shared" si="4"/>
        <v>18.671693231999999</v>
      </c>
    </row>
    <row r="77" spans="1:12" ht="45" customHeight="1">
      <c r="A77" s="100" t="s">
        <v>260</v>
      </c>
      <c r="B77" s="122" t="s">
        <v>204</v>
      </c>
      <c r="C77" s="122" t="s">
        <v>62</v>
      </c>
      <c r="D77" s="123" t="s">
        <v>205</v>
      </c>
      <c r="E77" s="125" t="s">
        <v>96</v>
      </c>
      <c r="F77" s="232">
        <v>3.6</v>
      </c>
      <c r="G77" s="233">
        <v>56.71</v>
      </c>
      <c r="H77" s="104">
        <f t="shared" si="5"/>
        <v>73.603909000000002</v>
      </c>
      <c r="I77" s="123" t="s">
        <v>261</v>
      </c>
      <c r="J77" s="231">
        <f t="shared" si="4"/>
        <v>264.97407240000001</v>
      </c>
    </row>
    <row r="78" spans="1:12" ht="54" customHeight="1">
      <c r="A78" s="100" t="s">
        <v>262</v>
      </c>
      <c r="B78" s="122" t="s">
        <v>222</v>
      </c>
      <c r="C78" s="122" t="s">
        <v>62</v>
      </c>
      <c r="D78" s="123" t="s">
        <v>223</v>
      </c>
      <c r="E78" s="125" t="s">
        <v>96</v>
      </c>
      <c r="F78" s="232">
        <v>12.24</v>
      </c>
      <c r="G78" s="233">
        <v>4.95</v>
      </c>
      <c r="H78" s="104">
        <f t="shared" si="5"/>
        <v>6.4246050000000006</v>
      </c>
      <c r="I78" s="123" t="s">
        <v>263</v>
      </c>
      <c r="J78" s="231">
        <f t="shared" si="4"/>
        <v>78.637165200000013</v>
      </c>
    </row>
    <row r="79" spans="1:12" ht="45" customHeight="1">
      <c r="A79" s="100" t="s">
        <v>264</v>
      </c>
      <c r="B79" s="122" t="s">
        <v>226</v>
      </c>
      <c r="C79" s="122" t="s">
        <v>62</v>
      </c>
      <c r="D79" s="123" t="s">
        <v>227</v>
      </c>
      <c r="E79" s="125" t="s">
        <v>96</v>
      </c>
      <c r="F79" s="232">
        <v>12.24</v>
      </c>
      <c r="G79" s="233">
        <v>9.08</v>
      </c>
      <c r="H79" s="104">
        <f t="shared" si="5"/>
        <v>11.784932000000001</v>
      </c>
      <c r="I79" s="123" t="s">
        <v>265</v>
      </c>
      <c r="J79" s="231">
        <f t="shared" si="4"/>
        <v>144.24756768000003</v>
      </c>
    </row>
    <row r="80" spans="1:12" ht="45" customHeight="1">
      <c r="A80" s="100" t="s">
        <v>266</v>
      </c>
      <c r="B80" s="122" t="s">
        <v>267</v>
      </c>
      <c r="C80" s="122" t="s">
        <v>62</v>
      </c>
      <c r="D80" s="123" t="s">
        <v>268</v>
      </c>
      <c r="E80" s="125" t="s">
        <v>38</v>
      </c>
      <c r="F80" s="232">
        <v>3</v>
      </c>
      <c r="G80" s="233">
        <v>182.64</v>
      </c>
      <c r="H80" s="104">
        <f t="shared" si="5"/>
        <v>237.04845599999999</v>
      </c>
      <c r="I80" s="123" t="s">
        <v>269</v>
      </c>
      <c r="J80" s="231">
        <f t="shared" si="4"/>
        <v>711.14536799999996</v>
      </c>
    </row>
    <row r="81" spans="1:10" ht="42.75" customHeight="1">
      <c r="A81" s="100" t="s">
        <v>270</v>
      </c>
      <c r="B81" s="122" t="s">
        <v>180</v>
      </c>
      <c r="C81" s="122" t="s">
        <v>62</v>
      </c>
      <c r="D81" s="123" t="s">
        <v>181</v>
      </c>
      <c r="E81" s="101" t="s">
        <v>96</v>
      </c>
      <c r="F81" s="232">
        <v>29.54</v>
      </c>
      <c r="G81" s="233">
        <v>19.46</v>
      </c>
      <c r="H81" s="104">
        <f t="shared" si="5"/>
        <v>25.257134000000001</v>
      </c>
      <c r="I81" s="123" t="s">
        <v>271</v>
      </c>
      <c r="J81" s="231">
        <f t="shared" si="4"/>
        <v>746.09573836000004</v>
      </c>
    </row>
    <row r="82" spans="1:10" ht="35.25" customHeight="1">
      <c r="A82" s="100" t="s">
        <v>272</v>
      </c>
      <c r="B82" s="122" t="s">
        <v>210</v>
      </c>
      <c r="C82" s="122" t="s">
        <v>62</v>
      </c>
      <c r="D82" s="123" t="s">
        <v>211</v>
      </c>
      <c r="E82" s="125" t="s">
        <v>96</v>
      </c>
      <c r="F82" s="232">
        <v>29.54</v>
      </c>
      <c r="G82" s="233">
        <v>2.02</v>
      </c>
      <c r="H82" s="104">
        <f t="shared" si="5"/>
        <v>2.6217580000000003</v>
      </c>
      <c r="I82" s="123" t="s">
        <v>273</v>
      </c>
      <c r="J82" s="231">
        <f t="shared" si="4"/>
        <v>77.446731320000012</v>
      </c>
    </row>
    <row r="83" spans="1:10" ht="35.25" customHeight="1">
      <c r="A83" s="100" t="s">
        <v>274</v>
      </c>
      <c r="B83" s="133">
        <v>93205</v>
      </c>
      <c r="C83" s="125" t="s">
        <v>112</v>
      </c>
      <c r="D83" s="126" t="s">
        <v>275</v>
      </c>
      <c r="E83" s="125" t="s">
        <v>38</v>
      </c>
      <c r="F83" s="232">
        <v>13.5</v>
      </c>
      <c r="G83" s="233">
        <v>29</v>
      </c>
      <c r="H83" s="104">
        <f t="shared" si="5"/>
        <v>37.639099999999999</v>
      </c>
      <c r="I83" s="123" t="s">
        <v>276</v>
      </c>
      <c r="J83" s="231">
        <f t="shared" si="4"/>
        <v>508.12784999999997</v>
      </c>
    </row>
    <row r="84" spans="1:10" ht="35.25" customHeight="1">
      <c r="A84" s="100" t="s">
        <v>277</v>
      </c>
      <c r="B84" s="133" t="s">
        <v>278</v>
      </c>
      <c r="C84" s="122" t="s">
        <v>62</v>
      </c>
      <c r="D84" s="126" t="s">
        <v>279</v>
      </c>
      <c r="E84" s="125" t="s">
        <v>96</v>
      </c>
      <c r="F84" s="232">
        <v>7.32</v>
      </c>
      <c r="G84" s="233">
        <v>4.1900000000000004</v>
      </c>
      <c r="H84" s="104">
        <f t="shared" si="5"/>
        <v>5.4382010000000012</v>
      </c>
      <c r="I84" s="123" t="s">
        <v>280</v>
      </c>
      <c r="J84" s="231">
        <f t="shared" si="4"/>
        <v>39.807631320000013</v>
      </c>
    </row>
    <row r="85" spans="1:10" ht="35.25" customHeight="1">
      <c r="A85" s="100" t="s">
        <v>281</v>
      </c>
      <c r="B85" s="133" t="s">
        <v>282</v>
      </c>
      <c r="C85" s="122" t="s">
        <v>62</v>
      </c>
      <c r="D85" s="126" t="s">
        <v>283</v>
      </c>
      <c r="E85" s="125" t="s">
        <v>101</v>
      </c>
      <c r="F85" s="232">
        <v>0.14599999999999999</v>
      </c>
      <c r="G85" s="233">
        <v>582.83000000000004</v>
      </c>
      <c r="H85" s="104">
        <f t="shared" si="5"/>
        <v>756.45505700000012</v>
      </c>
      <c r="I85" s="123" t="s">
        <v>284</v>
      </c>
      <c r="J85" s="231">
        <f t="shared" si="4"/>
        <v>110.44243832200002</v>
      </c>
    </row>
    <row r="86" spans="1:10" ht="28.35" customHeight="1">
      <c r="A86" s="100" t="s">
        <v>285</v>
      </c>
      <c r="B86" s="122" t="s">
        <v>286</v>
      </c>
      <c r="C86" s="122" t="s">
        <v>62</v>
      </c>
      <c r="D86" s="123" t="s">
        <v>287</v>
      </c>
      <c r="E86" s="101" t="s">
        <v>96</v>
      </c>
      <c r="F86" s="232">
        <v>13.5</v>
      </c>
      <c r="G86" s="233">
        <v>21.64</v>
      </c>
      <c r="H86" s="104">
        <f t="shared" si="5"/>
        <v>28.086556000000002</v>
      </c>
      <c r="I86" s="123" t="s">
        <v>288</v>
      </c>
      <c r="J86" s="231">
        <f t="shared" si="4"/>
        <v>379.16850600000004</v>
      </c>
    </row>
    <row r="87" spans="1:10" ht="28.35" customHeight="1">
      <c r="A87" s="100" t="s">
        <v>289</v>
      </c>
      <c r="B87" s="122" t="s">
        <v>290</v>
      </c>
      <c r="C87" s="122" t="s">
        <v>62</v>
      </c>
      <c r="D87" s="123" t="s">
        <v>291</v>
      </c>
      <c r="E87" s="101" t="s">
        <v>96</v>
      </c>
      <c r="F87" s="232">
        <v>10</v>
      </c>
      <c r="G87" s="233">
        <v>11.36</v>
      </c>
      <c r="H87" s="104">
        <f t="shared" si="5"/>
        <v>14.744144</v>
      </c>
      <c r="I87" s="123" t="s">
        <v>292</v>
      </c>
      <c r="J87" s="231">
        <f t="shared" si="4"/>
        <v>147.44144</v>
      </c>
    </row>
    <row r="88" spans="1:10" ht="28.35" customHeight="1">
      <c r="A88" s="100" t="s">
        <v>293</v>
      </c>
      <c r="B88" s="122" t="s">
        <v>294</v>
      </c>
      <c r="C88" s="122" t="s">
        <v>62</v>
      </c>
      <c r="D88" s="123" t="s">
        <v>295</v>
      </c>
      <c r="E88" s="101" t="s">
        <v>96</v>
      </c>
      <c r="F88" s="232">
        <v>10</v>
      </c>
      <c r="G88" s="233">
        <v>32.9</v>
      </c>
      <c r="H88" s="104">
        <f t="shared" si="5"/>
        <v>42.70091</v>
      </c>
      <c r="I88" s="123" t="s">
        <v>296</v>
      </c>
      <c r="J88" s="231">
        <f t="shared" si="4"/>
        <v>427.00909999999999</v>
      </c>
    </row>
    <row r="89" spans="1:10" ht="28.35" customHeight="1">
      <c r="A89" s="100" t="s">
        <v>297</v>
      </c>
      <c r="B89" s="122" t="s">
        <v>298</v>
      </c>
      <c r="C89" s="122" t="s">
        <v>62</v>
      </c>
      <c r="D89" s="123" t="s">
        <v>299</v>
      </c>
      <c r="E89" s="101" t="s">
        <v>96</v>
      </c>
      <c r="F89" s="232">
        <v>10</v>
      </c>
      <c r="G89" s="233">
        <v>30.91</v>
      </c>
      <c r="H89" s="104">
        <f t="shared" si="5"/>
        <v>40.118089000000005</v>
      </c>
      <c r="I89" s="123" t="s">
        <v>300</v>
      </c>
      <c r="J89" s="231">
        <f t="shared" si="4"/>
        <v>401.18089000000003</v>
      </c>
    </row>
    <row r="90" spans="1:10" ht="28.35" customHeight="1">
      <c r="A90" s="100" t="s">
        <v>301</v>
      </c>
      <c r="B90" s="122" t="s">
        <v>302</v>
      </c>
      <c r="C90" s="122" t="s">
        <v>62</v>
      </c>
      <c r="D90" s="123" t="s">
        <v>303</v>
      </c>
      <c r="E90" s="101" t="s">
        <v>96</v>
      </c>
      <c r="F90" s="232">
        <v>3.5</v>
      </c>
      <c r="G90" s="233">
        <v>335.31</v>
      </c>
      <c r="H90" s="104">
        <f t="shared" si="5"/>
        <v>435.198849</v>
      </c>
      <c r="I90" s="123" t="s">
        <v>304</v>
      </c>
      <c r="J90" s="231">
        <f t="shared" si="4"/>
        <v>1523.1959715</v>
      </c>
    </row>
    <row r="91" spans="1:10" ht="36.75" customHeight="1">
      <c r="A91" s="100" t="s">
        <v>305</v>
      </c>
      <c r="B91" s="125" t="s">
        <v>214</v>
      </c>
      <c r="C91" s="125" t="s">
        <v>62</v>
      </c>
      <c r="D91" s="123" t="s">
        <v>306</v>
      </c>
      <c r="E91" s="125" t="s">
        <v>101</v>
      </c>
      <c r="F91" s="232">
        <v>0.88600000000000001</v>
      </c>
      <c r="G91" s="233">
        <v>115.04</v>
      </c>
      <c r="H91" s="104">
        <f t="shared" si="5"/>
        <v>149.310416</v>
      </c>
      <c r="I91" s="123" t="s">
        <v>307</v>
      </c>
      <c r="J91" s="231">
        <f t="shared" si="4"/>
        <v>132.28902857599999</v>
      </c>
    </row>
    <row r="92" spans="1:10" ht="33.75" customHeight="1">
      <c r="A92" s="100" t="s">
        <v>308</v>
      </c>
      <c r="B92" s="125" t="s">
        <v>218</v>
      </c>
      <c r="C92" s="125" t="s">
        <v>62</v>
      </c>
      <c r="D92" s="123" t="s">
        <v>219</v>
      </c>
      <c r="E92" s="125" t="s">
        <v>101</v>
      </c>
      <c r="F92" s="232">
        <v>1.772</v>
      </c>
      <c r="G92" s="233">
        <v>357.22</v>
      </c>
      <c r="H92" s="104">
        <f t="shared" si="5"/>
        <v>463.63583800000004</v>
      </c>
      <c r="I92" s="123" t="s">
        <v>309</v>
      </c>
      <c r="J92" s="231">
        <f t="shared" si="4"/>
        <v>821.56270493600005</v>
      </c>
    </row>
    <row r="93" spans="1:10" ht="40.5" customHeight="1">
      <c r="A93" s="100" t="s">
        <v>310</v>
      </c>
      <c r="B93" s="125" t="s">
        <v>230</v>
      </c>
      <c r="C93" s="125" t="s">
        <v>62</v>
      </c>
      <c r="D93" s="126" t="s">
        <v>231</v>
      </c>
      <c r="E93" s="125" t="s">
        <v>101</v>
      </c>
      <c r="F93" s="232">
        <v>1.772</v>
      </c>
      <c r="G93" s="233">
        <v>58.79</v>
      </c>
      <c r="H93" s="104">
        <f t="shared" si="5"/>
        <v>76.303540999999996</v>
      </c>
      <c r="I93" s="123" t="s">
        <v>311</v>
      </c>
      <c r="J93" s="231">
        <f t="shared" si="4"/>
        <v>135.209874652</v>
      </c>
    </row>
    <row r="94" spans="1:10" ht="66">
      <c r="A94" s="100" t="s">
        <v>312</v>
      </c>
      <c r="B94" s="122">
        <v>87247</v>
      </c>
      <c r="C94" s="125" t="s">
        <v>112</v>
      </c>
      <c r="D94" s="123" t="s">
        <v>116</v>
      </c>
      <c r="E94" s="125" t="s">
        <v>96</v>
      </c>
      <c r="F94" s="232">
        <v>59.64</v>
      </c>
      <c r="G94" s="233">
        <v>39.619999999999997</v>
      </c>
      <c r="H94" s="104">
        <f t="shared" si="5"/>
        <v>51.422798</v>
      </c>
      <c r="I94" s="123" t="s">
        <v>313</v>
      </c>
      <c r="J94" s="231">
        <f t="shared" si="4"/>
        <v>3066.8556727200003</v>
      </c>
    </row>
    <row r="95" spans="1:10" ht="42" customHeight="1">
      <c r="A95" s="100" t="s">
        <v>314</v>
      </c>
      <c r="B95" s="122" t="s">
        <v>315</v>
      </c>
      <c r="C95" s="125" t="s">
        <v>62</v>
      </c>
      <c r="D95" s="123" t="s">
        <v>316</v>
      </c>
      <c r="E95" s="101" t="s">
        <v>96</v>
      </c>
      <c r="F95" s="234">
        <v>148.69</v>
      </c>
      <c r="G95" s="233">
        <v>20.71</v>
      </c>
      <c r="H95" s="104">
        <f t="shared" si="5"/>
        <v>26.879509000000002</v>
      </c>
      <c r="I95" s="123" t="s">
        <v>317</v>
      </c>
      <c r="J95" s="231">
        <f t="shared" si="4"/>
        <v>3996.7141932100003</v>
      </c>
    </row>
    <row r="96" spans="1:10" ht="49.5">
      <c r="A96" s="100" t="s">
        <v>318</v>
      </c>
      <c r="B96" s="122" t="s">
        <v>154</v>
      </c>
      <c r="C96" s="122" t="s">
        <v>62</v>
      </c>
      <c r="D96" s="126" t="s">
        <v>155</v>
      </c>
      <c r="E96" s="125" t="s">
        <v>83</v>
      </c>
      <c r="F96" s="232">
        <v>6</v>
      </c>
      <c r="G96" s="233">
        <v>200.23</v>
      </c>
      <c r="H96" s="104">
        <f t="shared" si="5"/>
        <v>259.87851699999999</v>
      </c>
      <c r="I96" s="123" t="s">
        <v>319</v>
      </c>
      <c r="J96" s="231">
        <f t="shared" si="4"/>
        <v>1559.2711019999999</v>
      </c>
    </row>
    <row r="97" spans="1:10" ht="30" customHeight="1">
      <c r="A97" s="100" t="s">
        <v>320</v>
      </c>
      <c r="B97" s="125" t="s">
        <v>321</v>
      </c>
      <c r="C97" s="125" t="s">
        <v>62</v>
      </c>
      <c r="D97" s="126" t="s">
        <v>322</v>
      </c>
      <c r="E97" s="125" t="s">
        <v>96</v>
      </c>
      <c r="F97" s="232">
        <v>5.46</v>
      </c>
      <c r="G97" s="233">
        <v>1151.22</v>
      </c>
      <c r="H97" s="104">
        <f t="shared" si="5"/>
        <v>1494.1684380000002</v>
      </c>
      <c r="I97" s="123" t="s">
        <v>323</v>
      </c>
      <c r="J97" s="231">
        <f t="shared" si="4"/>
        <v>8158.1596714800007</v>
      </c>
    </row>
    <row r="98" spans="1:10" ht="16.5">
      <c r="A98" s="100" t="s">
        <v>324</v>
      </c>
      <c r="B98" s="125" t="s">
        <v>325</v>
      </c>
      <c r="C98" s="125" t="s">
        <v>62</v>
      </c>
      <c r="D98" s="126" t="s">
        <v>326</v>
      </c>
      <c r="E98" s="125" t="s">
        <v>96</v>
      </c>
      <c r="F98" s="232">
        <v>5.46</v>
      </c>
      <c r="G98" s="233">
        <v>227.53</v>
      </c>
      <c r="H98" s="104">
        <f t="shared" si="5"/>
        <v>295.31118700000002</v>
      </c>
      <c r="I98" s="123" t="s">
        <v>323</v>
      </c>
      <c r="J98" s="231">
        <f t="shared" si="4"/>
        <v>1612.39908102</v>
      </c>
    </row>
    <row r="99" spans="1:10" ht="36" customHeight="1">
      <c r="A99" s="100" t="s">
        <v>327</v>
      </c>
      <c r="B99" s="122" t="s">
        <v>328</v>
      </c>
      <c r="C99" s="125" t="s">
        <v>62</v>
      </c>
      <c r="D99" s="123" t="s">
        <v>329</v>
      </c>
      <c r="E99" s="101" t="s">
        <v>96</v>
      </c>
      <c r="F99" s="232">
        <v>10.62</v>
      </c>
      <c r="G99" s="233">
        <v>602.67999999999995</v>
      </c>
      <c r="H99" s="104">
        <f t="shared" si="5"/>
        <v>782.21837199999993</v>
      </c>
      <c r="I99" s="123" t="s">
        <v>330</v>
      </c>
      <c r="J99" s="231">
        <f t="shared" si="4"/>
        <v>8307.1591106399992</v>
      </c>
    </row>
    <row r="100" spans="1:10" ht="33">
      <c r="A100" s="100" t="s">
        <v>331</v>
      </c>
      <c r="B100" s="125" t="s">
        <v>332</v>
      </c>
      <c r="C100" s="125" t="s">
        <v>62</v>
      </c>
      <c r="D100" s="123" t="s">
        <v>333</v>
      </c>
      <c r="E100" s="125" t="s">
        <v>96</v>
      </c>
      <c r="F100" s="232">
        <v>7.02</v>
      </c>
      <c r="G100" s="233">
        <v>760.93</v>
      </c>
      <c r="H100" s="104">
        <f t="shared" si="5"/>
        <v>987.61104699999999</v>
      </c>
      <c r="I100" s="123" t="s">
        <v>334</v>
      </c>
      <c r="J100" s="231">
        <f t="shared" si="4"/>
        <v>6933.0295499399999</v>
      </c>
    </row>
    <row r="101" spans="1:10" ht="39" customHeight="1">
      <c r="A101" s="100" t="s">
        <v>335</v>
      </c>
      <c r="B101" s="122" t="s">
        <v>200</v>
      </c>
      <c r="C101" s="122" t="s">
        <v>62</v>
      </c>
      <c r="D101" s="123" t="s">
        <v>201</v>
      </c>
      <c r="E101" s="125" t="s">
        <v>38</v>
      </c>
      <c r="F101" s="232">
        <v>18</v>
      </c>
      <c r="G101" s="233">
        <v>634.25</v>
      </c>
      <c r="H101" s="104">
        <f t="shared" si="5"/>
        <v>823.19307500000002</v>
      </c>
      <c r="I101" s="123" t="s">
        <v>336</v>
      </c>
      <c r="J101" s="231">
        <f t="shared" si="4"/>
        <v>14817.475350000001</v>
      </c>
    </row>
    <row r="102" spans="1:10" ht="43.5" customHeight="1">
      <c r="A102" s="100" t="s">
        <v>337</v>
      </c>
      <c r="B102" s="122" t="s">
        <v>338</v>
      </c>
      <c r="C102" s="122" t="s">
        <v>62</v>
      </c>
      <c r="D102" s="126" t="s">
        <v>339</v>
      </c>
      <c r="E102" s="101" t="s">
        <v>96</v>
      </c>
      <c r="F102" s="232">
        <v>2.7919999999999998</v>
      </c>
      <c r="G102" s="233">
        <v>1148.6400000000001</v>
      </c>
      <c r="H102" s="104">
        <f t="shared" si="5"/>
        <v>1490.8198560000003</v>
      </c>
      <c r="I102" s="123" t="s">
        <v>340</v>
      </c>
      <c r="J102" s="231">
        <f t="shared" si="4"/>
        <v>4162.3690379520003</v>
      </c>
    </row>
    <row r="103" spans="1:10" ht="43.5" customHeight="1">
      <c r="A103" s="100" t="s">
        <v>341</v>
      </c>
      <c r="B103" s="122" t="s">
        <v>342</v>
      </c>
      <c r="C103" s="122" t="s">
        <v>62</v>
      </c>
      <c r="D103" s="126" t="s">
        <v>343</v>
      </c>
      <c r="E103" s="101" t="s">
        <v>96</v>
      </c>
      <c r="F103" s="232">
        <v>2.94</v>
      </c>
      <c r="G103" s="233">
        <v>1411.23</v>
      </c>
      <c r="H103" s="104">
        <f t="shared" si="5"/>
        <v>1831.6354170000002</v>
      </c>
      <c r="I103" s="123" t="s">
        <v>344</v>
      </c>
      <c r="J103" s="231">
        <f t="shared" si="4"/>
        <v>5385.0081259800008</v>
      </c>
    </row>
    <row r="104" spans="1:10" ht="33">
      <c r="A104" s="100" t="s">
        <v>345</v>
      </c>
      <c r="B104" s="122" t="s">
        <v>346</v>
      </c>
      <c r="C104" s="122" t="s">
        <v>62</v>
      </c>
      <c r="D104" s="126" t="s">
        <v>347</v>
      </c>
      <c r="E104" s="101" t="s">
        <v>96</v>
      </c>
      <c r="F104" s="232">
        <v>1.52</v>
      </c>
      <c r="G104" s="233">
        <v>495.73</v>
      </c>
      <c r="H104" s="104">
        <f t="shared" si="5"/>
        <v>643.4079670000001</v>
      </c>
      <c r="I104" s="123" t="s">
        <v>348</v>
      </c>
      <c r="J104" s="231">
        <f t="shared" si="4"/>
        <v>977.98010984000018</v>
      </c>
    </row>
    <row r="105" spans="1:10" ht="28.35" customHeight="1">
      <c r="A105" s="100" t="s">
        <v>349</v>
      </c>
      <c r="B105" s="122" t="s">
        <v>350</v>
      </c>
      <c r="C105" s="122" t="s">
        <v>62</v>
      </c>
      <c r="D105" s="126" t="s">
        <v>351</v>
      </c>
      <c r="E105" s="101" t="s">
        <v>96</v>
      </c>
      <c r="F105" s="232">
        <v>5.67</v>
      </c>
      <c r="G105" s="233">
        <v>19.75</v>
      </c>
      <c r="H105" s="104">
        <f t="shared" si="5"/>
        <v>25.633525000000002</v>
      </c>
      <c r="I105" s="123" t="s">
        <v>352</v>
      </c>
      <c r="J105" s="231">
        <f t="shared" si="4"/>
        <v>145.34208675000002</v>
      </c>
    </row>
    <row r="106" spans="1:10" ht="16.5">
      <c r="A106" s="255"/>
      <c r="B106" s="255"/>
      <c r="C106" s="255"/>
      <c r="D106" s="255"/>
      <c r="E106" s="255"/>
      <c r="F106" s="255"/>
      <c r="G106" s="255"/>
      <c r="H106" s="255"/>
      <c r="I106" s="109" t="s">
        <v>78</v>
      </c>
      <c r="J106" s="110">
        <f>SUM(J72:J105)</f>
        <v>67424.488861310005</v>
      </c>
    </row>
    <row r="107" spans="1:10" ht="16.5">
      <c r="A107" s="255"/>
      <c r="B107" s="255"/>
      <c r="C107" s="255"/>
      <c r="D107" s="255"/>
      <c r="E107" s="255"/>
      <c r="F107" s="255"/>
      <c r="G107" s="255"/>
      <c r="H107" s="255"/>
      <c r="I107" s="112"/>
      <c r="J107" s="113"/>
    </row>
    <row r="108" spans="1:10" ht="17.25" customHeight="1">
      <c r="A108" s="94">
        <v>5</v>
      </c>
      <c r="B108" s="248" t="s">
        <v>353</v>
      </c>
      <c r="C108" s="248"/>
      <c r="D108" s="248"/>
      <c r="E108" s="248"/>
      <c r="F108" s="248"/>
      <c r="G108" s="248"/>
      <c r="H108" s="248"/>
      <c r="I108" s="248"/>
      <c r="J108" s="248"/>
    </row>
    <row r="109" spans="1:10" ht="49.5">
      <c r="A109" s="100" t="s">
        <v>354</v>
      </c>
      <c r="B109" s="122" t="s">
        <v>355</v>
      </c>
      <c r="C109" s="122" t="s">
        <v>62</v>
      </c>
      <c r="D109" s="123" t="s">
        <v>356</v>
      </c>
      <c r="E109" s="101" t="s">
        <v>96</v>
      </c>
      <c r="F109" s="232">
        <v>12.65</v>
      </c>
      <c r="G109" s="233">
        <v>19.46</v>
      </c>
      <c r="H109" s="104">
        <f>G109*$H$13</f>
        <v>25.257134000000001</v>
      </c>
      <c r="I109" s="126" t="s">
        <v>357</v>
      </c>
      <c r="J109" s="231">
        <f t="shared" ref="J109:J118" si="6">(F109*H109)</f>
        <v>319.50274510000003</v>
      </c>
    </row>
    <row r="110" spans="1:10" ht="33">
      <c r="A110" s="100" t="s">
        <v>358</v>
      </c>
      <c r="B110" s="122" t="s">
        <v>359</v>
      </c>
      <c r="C110" s="122" t="s">
        <v>62</v>
      </c>
      <c r="D110" s="123" t="s">
        <v>360</v>
      </c>
      <c r="E110" s="101" t="s">
        <v>38</v>
      </c>
      <c r="F110" s="234">
        <v>109.5</v>
      </c>
      <c r="G110" s="233">
        <v>3.66</v>
      </c>
      <c r="H110" s="104">
        <f t="shared" ref="H110:H112" si="7">G110*$H$13</f>
        <v>4.7503140000000004</v>
      </c>
      <c r="I110" s="123" t="s">
        <v>361</v>
      </c>
      <c r="J110" s="231">
        <f t="shared" si="6"/>
        <v>520.15938300000005</v>
      </c>
    </row>
    <row r="111" spans="1:10" ht="33">
      <c r="A111" s="100" t="s">
        <v>362</v>
      </c>
      <c r="B111" s="122" t="s">
        <v>363</v>
      </c>
      <c r="C111" s="122" t="s">
        <v>62</v>
      </c>
      <c r="D111" s="123" t="s">
        <v>364</v>
      </c>
      <c r="E111" s="101" t="s">
        <v>96</v>
      </c>
      <c r="F111" s="232">
        <v>12.65</v>
      </c>
      <c r="G111" s="233">
        <v>104.2</v>
      </c>
      <c r="H111" s="104">
        <f t="shared" si="7"/>
        <v>135.24118000000001</v>
      </c>
      <c r="I111" s="123" t="s">
        <v>365</v>
      </c>
      <c r="J111" s="231">
        <f t="shared" si="6"/>
        <v>1710.8009270000002</v>
      </c>
    </row>
    <row r="112" spans="1:10" ht="33">
      <c r="A112" s="100" t="s">
        <v>366</v>
      </c>
      <c r="B112" s="133" t="s">
        <v>460</v>
      </c>
      <c r="C112" s="133" t="s">
        <v>62</v>
      </c>
      <c r="D112" s="123" t="s">
        <v>462</v>
      </c>
      <c r="E112" s="101" t="s">
        <v>96</v>
      </c>
      <c r="F112" s="232">
        <v>12.65</v>
      </c>
      <c r="G112" s="233">
        <v>10.7</v>
      </c>
      <c r="H112" s="104">
        <f t="shared" si="7"/>
        <v>13.88753</v>
      </c>
      <c r="I112" s="123"/>
      <c r="J112" s="231">
        <f t="shared" si="6"/>
        <v>175.6772545</v>
      </c>
    </row>
    <row r="113" spans="1:10" ht="30" customHeight="1">
      <c r="A113" s="100" t="s">
        <v>369</v>
      </c>
      <c r="B113" s="122">
        <v>1</v>
      </c>
      <c r="C113" s="237" t="s">
        <v>65</v>
      </c>
      <c r="D113" s="123" t="s">
        <v>367</v>
      </c>
      <c r="E113" s="101" t="s">
        <v>368</v>
      </c>
      <c r="F113" s="232">
        <v>1</v>
      </c>
      <c r="G113" s="233">
        <f>H113/H13</f>
        <v>997.76562138839665</v>
      </c>
      <c r="H113" s="104">
        <v>1295</v>
      </c>
      <c r="I113" s="123"/>
      <c r="J113" s="231">
        <f t="shared" si="6"/>
        <v>1295</v>
      </c>
    </row>
    <row r="114" spans="1:10" ht="28.35" customHeight="1">
      <c r="A114" s="100" t="s">
        <v>371</v>
      </c>
      <c r="B114" s="122">
        <v>2</v>
      </c>
      <c r="C114" s="237" t="s">
        <v>65</v>
      </c>
      <c r="D114" s="123" t="s">
        <v>370</v>
      </c>
      <c r="E114" s="101" t="s">
        <v>368</v>
      </c>
      <c r="F114" s="232">
        <v>1</v>
      </c>
      <c r="G114" s="233">
        <f>H114/H13</f>
        <v>928.42283689036128</v>
      </c>
      <c r="H114" s="104">
        <v>1205</v>
      </c>
      <c r="I114" s="123"/>
      <c r="J114" s="231">
        <f t="shared" si="6"/>
        <v>1205</v>
      </c>
    </row>
    <row r="115" spans="1:10" ht="28.35" customHeight="1">
      <c r="A115" s="100" t="s">
        <v>375</v>
      </c>
      <c r="B115" s="122" t="s">
        <v>372</v>
      </c>
      <c r="C115" s="122" t="s">
        <v>62</v>
      </c>
      <c r="D115" s="123" t="s">
        <v>373</v>
      </c>
      <c r="E115" s="101" t="s">
        <v>83</v>
      </c>
      <c r="F115" s="232">
        <v>4</v>
      </c>
      <c r="G115" s="233">
        <v>19.329999999999998</v>
      </c>
      <c r="H115" s="104">
        <f>G115*$H$13</f>
        <v>25.088407</v>
      </c>
      <c r="I115" s="123" t="s">
        <v>374</v>
      </c>
      <c r="J115" s="231">
        <f t="shared" si="6"/>
        <v>100.353628</v>
      </c>
    </row>
    <row r="116" spans="1:10" ht="33">
      <c r="A116" s="100" t="s">
        <v>378</v>
      </c>
      <c r="B116" s="122" t="s">
        <v>376</v>
      </c>
      <c r="C116" s="122" t="s">
        <v>62</v>
      </c>
      <c r="D116" s="123" t="s">
        <v>377</v>
      </c>
      <c r="E116" s="101" t="s">
        <v>83</v>
      </c>
      <c r="F116" s="232">
        <v>1</v>
      </c>
      <c r="G116" s="233">
        <v>26.17</v>
      </c>
      <c r="H116" s="104">
        <f t="shared" ref="H116:H118" si="8">G116*$H$13</f>
        <v>33.966043000000006</v>
      </c>
      <c r="I116" s="123" t="s">
        <v>121</v>
      </c>
      <c r="J116" s="231">
        <f t="shared" si="6"/>
        <v>33.966043000000006</v>
      </c>
    </row>
    <row r="117" spans="1:10" ht="33">
      <c r="A117" s="100" t="s">
        <v>382</v>
      </c>
      <c r="B117" s="122" t="s">
        <v>379</v>
      </c>
      <c r="C117" s="122" t="s">
        <v>62</v>
      </c>
      <c r="D117" s="123" t="s">
        <v>380</v>
      </c>
      <c r="E117" s="101" t="s">
        <v>83</v>
      </c>
      <c r="F117" s="232">
        <v>17</v>
      </c>
      <c r="G117" s="233">
        <v>18.22</v>
      </c>
      <c r="H117" s="104">
        <f t="shared" si="8"/>
        <v>23.647738</v>
      </c>
      <c r="I117" s="123" t="s">
        <v>381</v>
      </c>
      <c r="J117" s="231">
        <f t="shared" si="6"/>
        <v>402.01154600000001</v>
      </c>
    </row>
    <row r="118" spans="1:10" ht="28.35" customHeight="1">
      <c r="A118" s="100" t="s">
        <v>461</v>
      </c>
      <c r="B118" s="122" t="s">
        <v>383</v>
      </c>
      <c r="C118" s="122" t="s">
        <v>62</v>
      </c>
      <c r="D118" s="123" t="s">
        <v>384</v>
      </c>
      <c r="E118" s="130" t="s">
        <v>96</v>
      </c>
      <c r="F118" s="232">
        <v>0.34</v>
      </c>
      <c r="G118" s="233">
        <v>446.18</v>
      </c>
      <c r="H118" s="104">
        <f t="shared" si="8"/>
        <v>579.09702200000004</v>
      </c>
      <c r="I118" s="123" t="s">
        <v>385</v>
      </c>
      <c r="J118" s="231">
        <f t="shared" si="6"/>
        <v>196.89298748000002</v>
      </c>
    </row>
    <row r="119" spans="1:10" ht="17.25" customHeight="1">
      <c r="A119" s="255"/>
      <c r="B119" s="255"/>
      <c r="C119" s="255"/>
      <c r="D119" s="255"/>
      <c r="E119" s="255"/>
      <c r="F119" s="255"/>
      <c r="G119" s="255"/>
      <c r="H119" s="255"/>
      <c r="I119" s="109" t="s">
        <v>78</v>
      </c>
      <c r="J119" s="110">
        <f>SUM(J109:J118)</f>
        <v>5959.364514079999</v>
      </c>
    </row>
    <row r="120" spans="1:10" ht="17.25" customHeight="1">
      <c r="A120" s="255"/>
      <c r="B120" s="255"/>
      <c r="C120" s="255"/>
      <c r="D120" s="255"/>
      <c r="E120" s="255"/>
      <c r="F120" s="255"/>
      <c r="G120" s="255"/>
      <c r="H120" s="255"/>
      <c r="I120" s="132"/>
      <c r="J120" s="132"/>
    </row>
    <row r="121" spans="1:10" ht="16.5" customHeight="1">
      <c r="A121" s="94">
        <v>6</v>
      </c>
      <c r="B121" s="248" t="s">
        <v>386</v>
      </c>
      <c r="C121" s="248"/>
      <c r="D121" s="248"/>
      <c r="E121" s="248"/>
      <c r="F121" s="248"/>
      <c r="G121" s="248"/>
      <c r="H121" s="248"/>
      <c r="I121" s="248"/>
      <c r="J121" s="248"/>
    </row>
    <row r="122" spans="1:10" ht="28.35" customHeight="1">
      <c r="A122" s="100" t="s">
        <v>387</v>
      </c>
      <c r="B122" s="122" t="s">
        <v>388</v>
      </c>
      <c r="C122" s="122" t="s">
        <v>62</v>
      </c>
      <c r="D122" s="123" t="s">
        <v>389</v>
      </c>
      <c r="E122" s="101" t="s">
        <v>96</v>
      </c>
      <c r="F122" s="232">
        <v>2.88</v>
      </c>
      <c r="G122" s="233">
        <v>135.75</v>
      </c>
      <c r="H122" s="104">
        <f>G122*$H$13</f>
        <v>176.18992500000002</v>
      </c>
      <c r="I122" s="123" t="s">
        <v>390</v>
      </c>
      <c r="J122" s="231">
        <f>(F122*H122)</f>
        <v>507.426984</v>
      </c>
    </row>
    <row r="123" spans="1:10" ht="16.5">
      <c r="A123" s="100" t="s">
        <v>391</v>
      </c>
      <c r="B123" s="122" t="s">
        <v>392</v>
      </c>
      <c r="C123" s="122" t="s">
        <v>62</v>
      </c>
      <c r="D123" s="123" t="s">
        <v>393</v>
      </c>
      <c r="E123" s="101" t="s">
        <v>101</v>
      </c>
      <c r="F123" s="232">
        <v>6.1</v>
      </c>
      <c r="G123" s="233">
        <v>86.03</v>
      </c>
      <c r="H123" s="104">
        <f t="shared" ref="H123:H124" si="9">G123*$H$13</f>
        <v>111.658337</v>
      </c>
      <c r="I123" s="123" t="s">
        <v>394</v>
      </c>
      <c r="J123" s="231">
        <f t="shared" ref="J123:J124" si="10">(F123*H123)</f>
        <v>681.1158557</v>
      </c>
    </row>
    <row r="124" spans="1:10" ht="16.5">
      <c r="A124" s="100" t="s">
        <v>395</v>
      </c>
      <c r="B124" s="122" t="s">
        <v>396</v>
      </c>
      <c r="C124" s="122" t="s">
        <v>62</v>
      </c>
      <c r="D124" s="126" t="s">
        <v>397</v>
      </c>
      <c r="E124" s="101" t="s">
        <v>96</v>
      </c>
      <c r="F124" s="234">
        <v>310</v>
      </c>
      <c r="G124" s="233">
        <v>9.76</v>
      </c>
      <c r="H124" s="104">
        <f t="shared" si="9"/>
        <v>12.667504000000001</v>
      </c>
      <c r="I124" s="123" t="s">
        <v>398</v>
      </c>
      <c r="J124" s="231">
        <f t="shared" si="10"/>
        <v>3926.9262400000002</v>
      </c>
    </row>
    <row r="125" spans="1:10" ht="16.5">
      <c r="A125" s="252"/>
      <c r="B125" s="252"/>
      <c r="C125" s="252"/>
      <c r="D125" s="252"/>
      <c r="E125" s="252"/>
      <c r="F125" s="252"/>
      <c r="G125" s="252"/>
      <c r="H125" s="252"/>
      <c r="I125" s="109" t="s">
        <v>78</v>
      </c>
      <c r="J125" s="110">
        <f>SUM(J122:J124)</f>
        <v>5115.4690797000003</v>
      </c>
    </row>
    <row r="126" spans="1:10" ht="16.5" hidden="1">
      <c r="A126" s="112"/>
      <c r="B126" s="112"/>
      <c r="C126" s="112"/>
      <c r="D126" s="112"/>
      <c r="E126" s="112"/>
      <c r="F126" s="112"/>
      <c r="G126" s="112"/>
      <c r="H126" s="112"/>
      <c r="I126" s="132"/>
      <c r="J126" s="113"/>
    </row>
    <row r="127" spans="1:10" ht="16.5">
      <c r="A127" s="112"/>
      <c r="B127" s="112"/>
      <c r="C127" s="112"/>
      <c r="D127" s="238" t="s">
        <v>470</v>
      </c>
      <c r="E127" s="112"/>
      <c r="F127" s="112"/>
      <c r="G127" s="112"/>
      <c r="H127" s="112"/>
      <c r="I127" s="132"/>
      <c r="J127" s="113"/>
    </row>
    <row r="128" spans="1:10" ht="16.5">
      <c r="A128" s="134"/>
      <c r="B128" s="135"/>
      <c r="C128" s="135"/>
      <c r="D128" s="136"/>
      <c r="E128" s="135"/>
      <c r="F128" s="137"/>
      <c r="G128" s="138"/>
      <c r="H128" s="138"/>
      <c r="I128" s="139" t="s">
        <v>49</v>
      </c>
      <c r="J128" s="140">
        <f>SUM(J17,J45,J69,J106,J119,J125)</f>
        <v>115452.17922804301</v>
      </c>
    </row>
    <row r="129" spans="1:17" ht="24.6" customHeight="1">
      <c r="A129" s="253"/>
      <c r="B129" s="253"/>
      <c r="C129" s="253"/>
      <c r="D129" s="253"/>
      <c r="E129" s="253"/>
      <c r="F129" s="253"/>
      <c r="G129" s="253"/>
      <c r="H129" s="253"/>
      <c r="I129" s="253"/>
      <c r="J129" s="253"/>
    </row>
    <row r="130" spans="1:17" ht="15.75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</row>
    <row r="131" spans="1:17" ht="15.75">
      <c r="A131" s="141"/>
      <c r="B131" s="141"/>
      <c r="C131" s="141"/>
      <c r="D131" s="141"/>
      <c r="E131" s="141"/>
      <c r="F131" s="141"/>
      <c r="G131" s="141"/>
      <c r="H131" s="141"/>
      <c r="I131" s="238"/>
      <c r="J131" s="141"/>
    </row>
    <row r="132" spans="1:17" s="143" customFormat="1" ht="15.75" customHeight="1">
      <c r="A132" s="254"/>
      <c r="B132" s="254"/>
      <c r="C132" s="254"/>
      <c r="D132" s="254"/>
      <c r="E132" s="254"/>
      <c r="F132" s="254"/>
      <c r="G132" s="254"/>
      <c r="H132" s="254"/>
      <c r="I132" s="254"/>
      <c r="J132" s="254"/>
      <c r="K132" s="142"/>
      <c r="L132" s="142"/>
      <c r="N132" s="144"/>
      <c r="O132" s="144"/>
      <c r="P132" s="145"/>
      <c r="Q132" s="145"/>
    </row>
    <row r="133" spans="1:17" ht="16.5">
      <c r="A133" s="55"/>
      <c r="B133" s="146"/>
      <c r="C133" s="146"/>
      <c r="D133" s="147"/>
      <c r="E133" s="146"/>
      <c r="F133" s="148"/>
      <c r="G133" s="149"/>
      <c r="H133" s="149"/>
      <c r="I133" s="238"/>
      <c r="J133" s="46"/>
    </row>
    <row r="134" spans="1:17" ht="16.5">
      <c r="A134" s="55"/>
      <c r="B134" s="146"/>
      <c r="C134" s="135"/>
      <c r="D134" s="136"/>
      <c r="E134" s="135"/>
      <c r="F134" s="150"/>
      <c r="G134" s="149"/>
      <c r="H134" s="149"/>
      <c r="I134" s="149"/>
      <c r="J134" s="151"/>
    </row>
    <row r="135" spans="1:17" ht="16.5">
      <c r="A135" s="55"/>
      <c r="B135" s="146"/>
      <c r="C135" s="135"/>
      <c r="D135" s="136"/>
      <c r="E135" s="135"/>
      <c r="F135" s="150"/>
      <c r="G135" s="149"/>
      <c r="H135" s="149"/>
      <c r="I135" s="149"/>
      <c r="J135" s="151"/>
    </row>
    <row r="136" spans="1:17" ht="16.5">
      <c r="A136" s="55"/>
      <c r="B136" s="55"/>
      <c r="C136" s="134"/>
      <c r="D136" s="136"/>
      <c r="E136" s="152"/>
      <c r="F136" s="137"/>
      <c r="G136" s="153"/>
      <c r="H136" s="153"/>
      <c r="I136" s="149"/>
      <c r="J136" s="151"/>
    </row>
    <row r="137" spans="1:17" ht="16.5">
      <c r="A137" s="55"/>
      <c r="B137" s="55"/>
      <c r="C137" s="134"/>
      <c r="D137" s="136"/>
      <c r="E137" s="152"/>
      <c r="F137" s="137"/>
      <c r="G137" s="153"/>
      <c r="H137" s="153"/>
      <c r="I137" s="153"/>
      <c r="J137" s="154"/>
    </row>
    <row r="138" spans="1:17" ht="16.5">
      <c r="I138" s="153"/>
      <c r="J138" s="154"/>
    </row>
    <row r="149" spans="4:10">
      <c r="D149" s="46"/>
      <c r="F149" s="46"/>
      <c r="G149" s="46"/>
      <c r="H149" s="46"/>
    </row>
    <row r="150" spans="4:10">
      <c r="D150" s="46"/>
      <c r="F150" s="46"/>
      <c r="G150" s="46"/>
      <c r="H150" s="46"/>
      <c r="I150" s="46"/>
      <c r="J150" s="46"/>
    </row>
    <row r="151" spans="4:10">
      <c r="D151" s="46"/>
      <c r="F151" s="46"/>
      <c r="G151" s="46"/>
      <c r="H151" s="46"/>
      <c r="I151" s="46"/>
      <c r="J151" s="46"/>
    </row>
    <row r="152" spans="4:10">
      <c r="D152" s="46"/>
      <c r="F152" s="46"/>
      <c r="G152" s="46"/>
      <c r="H152" s="46"/>
      <c r="I152" s="46"/>
      <c r="J152" s="46"/>
    </row>
    <row r="153" spans="4:10">
      <c r="D153" s="46"/>
      <c r="F153" s="46"/>
      <c r="G153" s="46"/>
      <c r="H153" s="46"/>
      <c r="I153" s="46"/>
      <c r="J153" s="46"/>
    </row>
    <row r="154" spans="4:10">
      <c r="D154" s="46"/>
      <c r="F154" s="46"/>
      <c r="G154" s="46"/>
      <c r="H154" s="46"/>
      <c r="I154" s="46"/>
      <c r="J154" s="46"/>
    </row>
    <row r="155" spans="4:10">
      <c r="D155" s="46"/>
      <c r="F155" s="46"/>
      <c r="G155" s="46"/>
      <c r="H155" s="46"/>
      <c r="I155" s="46"/>
      <c r="J155" s="46"/>
    </row>
    <row r="156" spans="4:10">
      <c r="D156" s="46"/>
      <c r="F156" s="46"/>
      <c r="G156" s="46"/>
      <c r="H156" s="46"/>
      <c r="I156" s="46"/>
      <c r="J156" s="46"/>
    </row>
    <row r="157" spans="4:10">
      <c r="D157" s="46"/>
      <c r="F157" s="46"/>
      <c r="G157" s="46"/>
      <c r="H157" s="46"/>
      <c r="I157" s="46"/>
      <c r="J157" s="46"/>
    </row>
    <row r="158" spans="4:10">
      <c r="D158" s="46"/>
      <c r="F158" s="46"/>
      <c r="G158" s="46"/>
      <c r="H158" s="46"/>
      <c r="I158" s="46"/>
      <c r="J158" s="46"/>
    </row>
    <row r="159" spans="4:10">
      <c r="D159" s="46"/>
      <c r="F159" s="46"/>
      <c r="G159" s="46"/>
      <c r="H159" s="46"/>
      <c r="I159" s="46"/>
      <c r="J159" s="46"/>
    </row>
    <row r="160" spans="4:10">
      <c r="D160" s="46"/>
      <c r="F160" s="46"/>
      <c r="G160" s="46"/>
      <c r="H160" s="46"/>
      <c r="I160" s="46"/>
      <c r="J160" s="46"/>
    </row>
    <row r="161" spans="4:10">
      <c r="D161" s="46"/>
      <c r="F161" s="46"/>
      <c r="G161" s="46"/>
      <c r="H161" s="46"/>
      <c r="I161" s="46"/>
      <c r="J161" s="46"/>
    </row>
    <row r="162" spans="4:10">
      <c r="D162" s="46"/>
      <c r="F162" s="46"/>
      <c r="G162" s="46"/>
      <c r="H162" s="46"/>
      <c r="I162" s="46"/>
      <c r="J162" s="46"/>
    </row>
    <row r="163" spans="4:10">
      <c r="D163" s="46"/>
      <c r="F163" s="46"/>
      <c r="G163" s="46"/>
      <c r="H163" s="46"/>
      <c r="I163" s="46"/>
      <c r="J163" s="46"/>
    </row>
    <row r="164" spans="4:10">
      <c r="D164" s="46"/>
      <c r="F164" s="46"/>
      <c r="G164" s="46"/>
      <c r="H164" s="46"/>
      <c r="I164" s="46"/>
      <c r="J164" s="46"/>
    </row>
    <row r="165" spans="4:10">
      <c r="D165" s="46"/>
      <c r="F165" s="46"/>
      <c r="G165" s="46"/>
      <c r="H165" s="46"/>
      <c r="I165" s="46"/>
      <c r="J165" s="46"/>
    </row>
    <row r="166" spans="4:10">
      <c r="D166" s="46"/>
      <c r="F166" s="46"/>
      <c r="G166" s="46"/>
      <c r="H166" s="46"/>
      <c r="I166" s="46"/>
      <c r="J166" s="46"/>
    </row>
    <row r="167" spans="4:10">
      <c r="D167" s="46"/>
      <c r="F167" s="46"/>
      <c r="G167" s="46"/>
      <c r="H167" s="46"/>
      <c r="I167" s="46"/>
      <c r="J167" s="46"/>
    </row>
    <row r="168" spans="4:10">
      <c r="D168" s="46"/>
      <c r="F168" s="46"/>
      <c r="G168" s="46"/>
      <c r="H168" s="46"/>
      <c r="I168" s="46"/>
      <c r="J168" s="46"/>
    </row>
    <row r="169" spans="4:10">
      <c r="D169" s="46"/>
      <c r="F169" s="46"/>
      <c r="G169" s="46"/>
      <c r="H169" s="46"/>
      <c r="I169" s="46"/>
      <c r="J169" s="46"/>
    </row>
    <row r="170" spans="4:10">
      <c r="D170" s="46"/>
      <c r="F170" s="46"/>
      <c r="G170" s="46"/>
      <c r="H170" s="46"/>
      <c r="I170" s="46"/>
      <c r="J170" s="46"/>
    </row>
    <row r="171" spans="4:10">
      <c r="D171" s="46"/>
      <c r="F171" s="46"/>
      <c r="G171" s="46"/>
      <c r="H171" s="46"/>
      <c r="I171" s="46"/>
      <c r="J171" s="46"/>
    </row>
    <row r="172" spans="4:10">
      <c r="D172" s="46"/>
      <c r="F172" s="46"/>
      <c r="G172" s="46"/>
      <c r="H172" s="46"/>
      <c r="I172" s="46"/>
      <c r="J172" s="46"/>
    </row>
    <row r="173" spans="4:10">
      <c r="D173" s="46"/>
      <c r="F173" s="46"/>
      <c r="G173" s="46"/>
      <c r="H173" s="46"/>
      <c r="I173" s="46"/>
      <c r="J173" s="46"/>
    </row>
    <row r="174" spans="4:10">
      <c r="D174" s="46"/>
      <c r="F174" s="46"/>
      <c r="G174" s="46"/>
      <c r="H174" s="46"/>
      <c r="I174" s="46"/>
      <c r="J174" s="46"/>
    </row>
    <row r="175" spans="4:10">
      <c r="D175" s="46"/>
      <c r="F175" s="46"/>
      <c r="G175" s="46"/>
      <c r="H175" s="46"/>
      <c r="I175" s="46"/>
      <c r="J175" s="46"/>
    </row>
    <row r="176" spans="4:10">
      <c r="D176" s="46"/>
      <c r="F176" s="46"/>
      <c r="G176" s="46"/>
      <c r="H176" s="46"/>
      <c r="I176" s="46"/>
      <c r="J176" s="46"/>
    </row>
    <row r="177" spans="4:10">
      <c r="D177" s="46"/>
      <c r="F177" s="46"/>
      <c r="G177" s="46"/>
      <c r="H177" s="46"/>
      <c r="I177" s="46"/>
      <c r="J177" s="46"/>
    </row>
    <row r="178" spans="4:10">
      <c r="D178" s="46"/>
      <c r="F178" s="46"/>
      <c r="G178" s="46"/>
      <c r="H178" s="46"/>
      <c r="I178" s="46"/>
      <c r="J178" s="46"/>
    </row>
    <row r="179" spans="4:10">
      <c r="D179" s="46"/>
      <c r="F179" s="46"/>
      <c r="G179" s="46"/>
      <c r="H179" s="46"/>
      <c r="I179" s="46"/>
      <c r="J179" s="46"/>
    </row>
    <row r="180" spans="4:10">
      <c r="I180" s="46"/>
      <c r="J180" s="46"/>
    </row>
  </sheetData>
  <mergeCells count="19">
    <mergeCell ref="B121:J121"/>
    <mergeCell ref="A125:H125"/>
    <mergeCell ref="A129:J129"/>
    <mergeCell ref="A132:J132"/>
    <mergeCell ref="A69:H70"/>
    <mergeCell ref="B71:J71"/>
    <mergeCell ref="A106:H107"/>
    <mergeCell ref="B108:J108"/>
    <mergeCell ref="A119:H120"/>
    <mergeCell ref="A17:H18"/>
    <mergeCell ref="B19:J19"/>
    <mergeCell ref="A45:H46"/>
    <mergeCell ref="I46:J46"/>
    <mergeCell ref="B47:J47"/>
    <mergeCell ref="A1:J2"/>
    <mergeCell ref="A3:J3"/>
    <mergeCell ref="A4:J4"/>
    <mergeCell ref="I7:J7"/>
    <mergeCell ref="B15:J15"/>
  </mergeCells>
  <printOptions horizontalCentered="1" verticalCentered="1"/>
  <pageMargins left="0" right="0" top="0" bottom="0" header="0" footer="0"/>
  <pageSetup paperSize="9" scale="70" firstPageNumber="0" fitToWidth="0" fitToHeight="0" orientation="landscape" horizontalDpi="300" verticalDpi="300" r:id="rId1"/>
  <rowBreaks count="7" manualBreakCount="7">
    <brk id="29" max="9" man="1"/>
    <brk id="41" max="9" man="1"/>
    <brk id="54" max="9" man="1"/>
    <brk id="65" max="9" man="1"/>
    <brk id="80" max="9" man="1"/>
    <brk id="94" max="9" man="1"/>
    <brk id="110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L11"/>
  <sheetViews>
    <sheetView workbookViewId="0">
      <selection activeCell="A4" sqref="A4:C4"/>
    </sheetView>
  </sheetViews>
  <sheetFormatPr defaultRowHeight="15"/>
  <cols>
    <col min="1" max="1" width="10.5703125" bestFit="1" customWidth="1"/>
    <col min="3" max="3" width="67.140625" bestFit="1" customWidth="1"/>
    <col min="8" max="9" width="13.140625" bestFit="1" customWidth="1"/>
    <col min="10" max="10" width="11.28515625" bestFit="1" customWidth="1"/>
  </cols>
  <sheetData>
    <row r="2" spans="1:12">
      <c r="A2" s="220"/>
      <c r="B2" s="220"/>
      <c r="C2" s="220"/>
      <c r="D2" s="220"/>
      <c r="E2" s="220"/>
      <c r="F2" s="220"/>
      <c r="G2" s="220"/>
    </row>
    <row r="3" spans="1:12" ht="15.75">
      <c r="A3" s="278" t="s">
        <v>441</v>
      </c>
      <c r="B3" s="278"/>
      <c r="C3" s="278"/>
      <c r="D3" s="279"/>
      <c r="E3" s="279"/>
      <c r="F3" s="279"/>
      <c r="G3" s="279"/>
    </row>
    <row r="4" spans="1:12" ht="15.75">
      <c r="A4" s="280" t="s">
        <v>442</v>
      </c>
      <c r="B4" s="280"/>
      <c r="C4" s="280"/>
      <c r="D4" s="281"/>
      <c r="E4" s="281"/>
      <c r="F4" s="281"/>
      <c r="G4" s="281"/>
    </row>
    <row r="5" spans="1:12" ht="15.75">
      <c r="A5" s="282" t="s">
        <v>443</v>
      </c>
      <c r="B5" s="282"/>
      <c r="C5" s="282"/>
      <c r="D5" s="282" t="s">
        <v>444</v>
      </c>
      <c r="E5" s="283"/>
      <c r="F5" s="283"/>
      <c r="G5" s="283"/>
    </row>
    <row r="6" spans="1:12" ht="15.75" thickBot="1">
      <c r="K6" s="221"/>
    </row>
    <row r="7" spans="1:12" ht="19.5" thickBot="1">
      <c r="A7" s="263" t="s">
        <v>445</v>
      </c>
      <c r="B7" s="264"/>
      <c r="C7" s="264"/>
      <c r="D7" s="264"/>
      <c r="E7" s="264"/>
      <c r="F7" s="264"/>
      <c r="G7" s="265"/>
      <c r="H7" s="266" t="s">
        <v>446</v>
      </c>
      <c r="I7" s="266" t="s">
        <v>447</v>
      </c>
      <c r="J7" s="268" t="s">
        <v>448</v>
      </c>
      <c r="K7" s="266" t="s">
        <v>449</v>
      </c>
    </row>
    <row r="8" spans="1:12" ht="30.75" thickBot="1">
      <c r="A8" s="222" t="s">
        <v>450</v>
      </c>
      <c r="B8" s="222" t="s">
        <v>67</v>
      </c>
      <c r="C8" s="223" t="s">
        <v>451</v>
      </c>
      <c r="D8" s="222" t="s">
        <v>71</v>
      </c>
      <c r="E8" s="222" t="s">
        <v>1</v>
      </c>
      <c r="F8" s="224" t="s">
        <v>452</v>
      </c>
      <c r="G8" s="225" t="s">
        <v>453</v>
      </c>
      <c r="H8" s="267"/>
      <c r="I8" s="267"/>
      <c r="J8" s="269"/>
      <c r="K8" s="267"/>
    </row>
    <row r="9" spans="1:12">
      <c r="A9" s="270" t="s">
        <v>65</v>
      </c>
      <c r="B9" s="272" t="s">
        <v>454</v>
      </c>
      <c r="C9" s="274" t="s">
        <v>455</v>
      </c>
      <c r="D9" s="276">
        <v>4</v>
      </c>
      <c r="E9" s="270" t="s">
        <v>83</v>
      </c>
      <c r="F9" s="256">
        <f>K9</f>
        <v>113.34666666666668</v>
      </c>
      <c r="G9" s="258">
        <f t="shared" ref="G9:G10" si="0">D9*F9</f>
        <v>453.38666666666671</v>
      </c>
      <c r="H9" s="227" t="s">
        <v>458</v>
      </c>
      <c r="I9" s="227" t="s">
        <v>459</v>
      </c>
      <c r="J9" s="228" t="s">
        <v>456</v>
      </c>
      <c r="K9" s="260">
        <f>SUM(H10:J10)/3</f>
        <v>113.34666666666668</v>
      </c>
      <c r="L9" s="226"/>
    </row>
    <row r="10" spans="1:12">
      <c r="A10" s="271" t="s">
        <v>65</v>
      </c>
      <c r="B10" s="273" t="s">
        <v>457</v>
      </c>
      <c r="C10" s="275" t="s">
        <v>455</v>
      </c>
      <c r="D10" s="277">
        <v>4</v>
      </c>
      <c r="E10" s="271" t="s">
        <v>83</v>
      </c>
      <c r="F10" s="257"/>
      <c r="G10" s="259">
        <f t="shared" si="0"/>
        <v>0</v>
      </c>
      <c r="H10" s="229">
        <v>114.9</v>
      </c>
      <c r="I10" s="229">
        <v>109.15</v>
      </c>
      <c r="J10" s="230">
        <v>115.99</v>
      </c>
      <c r="K10" s="261"/>
    </row>
    <row r="11" spans="1:12">
      <c r="A11" s="262"/>
      <c r="B11" s="262"/>
      <c r="C11" s="262"/>
      <c r="D11" s="262"/>
      <c r="E11" s="262"/>
      <c r="F11" s="262"/>
      <c r="G11" s="262"/>
    </row>
  </sheetData>
  <mergeCells count="20">
    <mergeCell ref="A3:C3"/>
    <mergeCell ref="D3:G3"/>
    <mergeCell ref="A4:C4"/>
    <mergeCell ref="D4:G4"/>
    <mergeCell ref="A5:C5"/>
    <mergeCell ref="D5:G5"/>
    <mergeCell ref="F9:F10"/>
    <mergeCell ref="G9:G10"/>
    <mergeCell ref="K9:K10"/>
    <mergeCell ref="A11:G11"/>
    <mergeCell ref="A7:G7"/>
    <mergeCell ref="H7:H8"/>
    <mergeCell ref="I7:I8"/>
    <mergeCell ref="J7:J8"/>
    <mergeCell ref="K7:K8"/>
    <mergeCell ref="A9:A10"/>
    <mergeCell ref="B9:B10"/>
    <mergeCell ref="C9:C10"/>
    <mergeCell ref="D9:D10"/>
    <mergeCell ref="E9:E10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zoomScale="140" zoomScaleNormal="140" zoomScalePageLayoutView="88" workbookViewId="0"/>
  </sheetViews>
  <sheetFormatPr defaultRowHeight="15"/>
  <cols>
    <col min="1" max="1025" width="8.7109375" customWidth="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zoomScale="140" zoomScaleNormal="140" zoomScalePageLayoutView="88" workbookViewId="0"/>
  </sheetViews>
  <sheetFormatPr defaultRowHeight="15"/>
  <cols>
    <col min="1" max="1025" width="8.7109375" customWidth="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K43"/>
  <sheetViews>
    <sheetView showGridLines="0" topLeftCell="A27" zoomScale="70" zoomScaleNormal="70" zoomScalePageLayoutView="88" workbookViewId="0">
      <selection activeCell="K44" sqref="K44"/>
    </sheetView>
  </sheetViews>
  <sheetFormatPr defaultRowHeight="15"/>
  <cols>
    <col min="1" max="1" width="13.5703125" style="155" customWidth="1"/>
    <col min="2" max="2" width="54.5703125" style="155" customWidth="1"/>
    <col min="3" max="3" width="16.42578125" style="155" customWidth="1"/>
    <col min="4" max="7" width="17.7109375" style="155" customWidth="1"/>
    <col min="8" max="8" width="17.28515625" style="155" customWidth="1"/>
    <col min="9" max="9" width="17.7109375" style="155" customWidth="1"/>
    <col min="10" max="1020" width="8.7109375" customWidth="1"/>
    <col min="1021" max="1025" width="11.5703125" style="155" customWidth="1"/>
  </cols>
  <sheetData>
    <row r="1" spans="1:9" ht="18.75">
      <c r="A1" s="156"/>
      <c r="B1" s="157"/>
      <c r="C1" s="158"/>
      <c r="D1" s="54"/>
      <c r="E1" s="54"/>
      <c r="F1" s="54"/>
      <c r="G1" s="54"/>
      <c r="H1" s="159"/>
      <c r="I1" s="159"/>
    </row>
    <row r="2" spans="1:9" ht="23.25">
      <c r="A2" s="156"/>
      <c r="B2" s="245" t="s">
        <v>52</v>
      </c>
      <c r="C2" s="245"/>
      <c r="D2" s="245"/>
      <c r="E2" s="245"/>
      <c r="F2" s="245"/>
      <c r="G2" s="245"/>
      <c r="H2" s="245"/>
      <c r="I2" s="159"/>
    </row>
    <row r="3" spans="1:9" ht="18.75">
      <c r="A3" s="156"/>
      <c r="B3" s="284" t="s">
        <v>53</v>
      </c>
      <c r="C3" s="284"/>
      <c r="D3" s="284"/>
      <c r="E3" s="284"/>
      <c r="F3" s="284"/>
      <c r="G3" s="284"/>
      <c r="H3" s="284"/>
      <c r="I3" s="53"/>
    </row>
    <row r="4" spans="1:9" ht="16.5">
      <c r="A4" s="156"/>
      <c r="B4" s="160"/>
      <c r="C4" s="158"/>
      <c r="D4" s="161"/>
      <c r="E4" s="161"/>
      <c r="F4" s="161"/>
      <c r="G4" s="161"/>
      <c r="H4" s="162"/>
      <c r="I4" s="162"/>
    </row>
    <row r="5" spans="1:9" ht="7.5" customHeight="1">
      <c r="A5" s="163"/>
      <c r="B5" s="163"/>
      <c r="C5" s="163"/>
      <c r="D5" s="163"/>
      <c r="E5" s="163"/>
      <c r="F5" s="163"/>
      <c r="G5" s="163"/>
    </row>
    <row r="6" spans="1:9" ht="5.25" customHeight="1">
      <c r="A6" s="58"/>
      <c r="B6" s="58"/>
      <c r="C6" s="58"/>
      <c r="D6" s="58"/>
      <c r="E6" s="58"/>
      <c r="F6" s="58"/>
      <c r="G6" s="58"/>
    </row>
    <row r="7" spans="1:9" ht="16.5" customHeight="1">
      <c r="A7" s="285" t="s">
        <v>399</v>
      </c>
      <c r="B7" s="285"/>
      <c r="C7" s="285"/>
      <c r="D7" s="164"/>
      <c r="E7" s="164"/>
      <c r="F7" s="164"/>
      <c r="G7" s="164"/>
      <c r="H7" s="165"/>
    </row>
    <row r="8" spans="1:9" ht="16.5">
      <c r="A8" s="166" t="s">
        <v>400</v>
      </c>
      <c r="B8" s="166"/>
      <c r="C8" s="166"/>
      <c r="D8" s="166"/>
      <c r="E8" s="166"/>
      <c r="F8" s="72"/>
      <c r="G8" s="72"/>
      <c r="H8" s="167"/>
    </row>
    <row r="9" spans="1:9" ht="16.5" hidden="1">
      <c r="A9" s="168" t="s">
        <v>401</v>
      </c>
      <c r="B9" s="169">
        <f>'Planilha Estimativa'!B9</f>
        <v>0</v>
      </c>
      <c r="C9" s="78"/>
      <c r="D9" s="79"/>
      <c r="E9" s="79"/>
      <c r="F9" s="79"/>
      <c r="G9" s="79"/>
      <c r="H9" s="170"/>
    </row>
    <row r="10" spans="1:9" ht="18.75" customHeight="1">
      <c r="A10" s="286" t="s">
        <v>402</v>
      </c>
      <c r="B10" s="286"/>
      <c r="C10" s="286"/>
      <c r="D10" s="286" t="s">
        <v>403</v>
      </c>
      <c r="E10" s="286"/>
      <c r="F10" s="286"/>
      <c r="G10" s="286"/>
      <c r="H10" s="286"/>
      <c r="I10" s="286"/>
    </row>
    <row r="11" spans="1:9">
      <c r="A11" s="286"/>
      <c r="B11" s="286"/>
      <c r="C11" s="286"/>
      <c r="D11" s="286"/>
      <c r="E11" s="286"/>
      <c r="F11" s="286"/>
      <c r="G11" s="286"/>
      <c r="H11" s="286"/>
      <c r="I11" s="286"/>
    </row>
    <row r="12" spans="1:9" ht="16.5">
      <c r="A12" s="171" t="s">
        <v>404</v>
      </c>
      <c r="B12" s="171" t="s">
        <v>405</v>
      </c>
      <c r="C12" s="171" t="s">
        <v>406</v>
      </c>
      <c r="D12" s="172" t="s">
        <v>407</v>
      </c>
      <c r="E12" s="172" t="s">
        <v>408</v>
      </c>
      <c r="F12" s="172" t="s">
        <v>409</v>
      </c>
      <c r="G12" s="172" t="s">
        <v>410</v>
      </c>
      <c r="H12" s="172" t="s">
        <v>411</v>
      </c>
      <c r="I12" s="172" t="s">
        <v>412</v>
      </c>
    </row>
    <row r="13" spans="1:9" ht="16.5">
      <c r="A13" s="173">
        <f>'Planilha Estimativa'!A15</f>
        <v>1</v>
      </c>
      <c r="B13" s="174" t="str">
        <f>'Planilha Estimativa'!B15:J15</f>
        <v>ADMINISTRAÇÃO LOCAL</v>
      </c>
      <c r="C13" s="175">
        <f>'Planilha Estimativa'!J17</f>
        <v>5678.4</v>
      </c>
      <c r="D13" s="176">
        <f t="shared" ref="D13:I13" si="0">$C$13*D14</f>
        <v>946.4000000000018</v>
      </c>
      <c r="E13" s="176">
        <f t="shared" si="0"/>
        <v>946.4000000000018</v>
      </c>
      <c r="F13" s="176">
        <f t="shared" si="0"/>
        <v>946.4000000000018</v>
      </c>
      <c r="G13" s="176">
        <f t="shared" si="0"/>
        <v>946.4000000000018</v>
      </c>
      <c r="H13" s="176">
        <f t="shared" si="0"/>
        <v>946.4000000000018</v>
      </c>
      <c r="I13" s="176">
        <f t="shared" si="0"/>
        <v>946.4000000000018</v>
      </c>
    </row>
    <row r="14" spans="1:9" ht="16.5">
      <c r="A14" s="177"/>
      <c r="B14" s="178" t="s">
        <v>413</v>
      </c>
      <c r="C14" s="179">
        <f>C13/C26</f>
        <v>4.9184000145929961E-2</v>
      </c>
      <c r="D14" s="180">
        <v>0.16666666666666699</v>
      </c>
      <c r="E14" s="180">
        <v>0.16666666666666699</v>
      </c>
      <c r="F14" s="180">
        <v>0.16666666666666699</v>
      </c>
      <c r="G14" s="180">
        <v>0.16666666666666699</v>
      </c>
      <c r="H14" s="180">
        <v>0.16666666666666699</v>
      </c>
      <c r="I14" s="180">
        <v>0.16666666666666699</v>
      </c>
    </row>
    <row r="15" spans="1:9" ht="16.5">
      <c r="A15" s="173">
        <f>'Planilha Estimativa'!A19</f>
        <v>2</v>
      </c>
      <c r="B15" s="174" t="str">
        <f>'Planilha Estimativa'!B19:J19</f>
        <v>BANHEIRO ACESSÍVEL</v>
      </c>
      <c r="C15" s="175">
        <f>'Planilha Estimativa'!J45</f>
        <v>6783.5951066159996</v>
      </c>
      <c r="D15" s="181">
        <f>$C$15*D16</f>
        <v>2179.5691077557203</v>
      </c>
      <c r="E15" s="181">
        <f>$C$15*E16</f>
        <v>4604.0259988602793</v>
      </c>
      <c r="F15" s="175"/>
      <c r="G15" s="175"/>
      <c r="H15" s="175"/>
      <c r="I15" s="182"/>
    </row>
    <row r="16" spans="1:9" ht="16.5">
      <c r="A16" s="177"/>
      <c r="B16" s="178" t="s">
        <v>413</v>
      </c>
      <c r="C16" s="179">
        <f>C15/C26</f>
        <v>5.8756752379848398E-2</v>
      </c>
      <c r="D16" s="180">
        <v>0.32129999999999997</v>
      </c>
      <c r="E16" s="180">
        <f>1-D16</f>
        <v>0.67870000000000008</v>
      </c>
      <c r="F16" s="179"/>
      <c r="G16" s="179"/>
      <c r="H16" s="179"/>
      <c r="I16" s="183"/>
    </row>
    <row r="17" spans="1:9" ht="16.5">
      <c r="A17" s="173">
        <f>'Planilha Estimativa'!A47</f>
        <v>3</v>
      </c>
      <c r="B17" s="174" t="str">
        <f>'Planilha Estimativa'!B47:J47</f>
        <v>PÁTIO</v>
      </c>
      <c r="C17" s="175">
        <f>'Planilha Estimativa'!J69</f>
        <v>24490.861666337005</v>
      </c>
      <c r="D17" s="181">
        <f>$C$17*D18</f>
        <v>5373.2950495943387</v>
      </c>
      <c r="E17" s="181">
        <f>$C$17*E18</f>
        <v>15608.026139956573</v>
      </c>
      <c r="F17" s="181">
        <f>$C$17*F18</f>
        <v>3509.5404767860923</v>
      </c>
      <c r="G17" s="184"/>
      <c r="H17" s="175"/>
      <c r="I17" s="182"/>
    </row>
    <row r="18" spans="1:9" ht="16.5">
      <c r="A18" s="177"/>
      <c r="B18" s="178" t="s">
        <v>413</v>
      </c>
      <c r="C18" s="179">
        <f>C17/C26</f>
        <v>0.21212992106422054</v>
      </c>
      <c r="D18" s="185">
        <v>0.21940000000000001</v>
      </c>
      <c r="E18" s="185">
        <v>0.63729999999999998</v>
      </c>
      <c r="F18" s="185">
        <f>1-D18-E18</f>
        <v>0.14329999999999998</v>
      </c>
      <c r="G18" s="186"/>
      <c r="H18" s="186"/>
      <c r="I18" s="187"/>
    </row>
    <row r="19" spans="1:9" ht="16.5">
      <c r="A19" s="173">
        <f>'Planilha Estimativa'!A71</f>
        <v>4</v>
      </c>
      <c r="B19" s="174" t="str">
        <f>'Planilha Estimativa'!B71:J71</f>
        <v>BRINQUEDOTECA</v>
      </c>
      <c r="C19" s="188">
        <f>'Planilha Estimativa'!J106</f>
        <v>67424.488861310005</v>
      </c>
      <c r="D19" s="184"/>
      <c r="E19" s="184"/>
      <c r="F19" s="181">
        <f>$C$19*F20</f>
        <v>3438.6489319268098</v>
      </c>
      <c r="G19" s="181">
        <f>$C$19*G20</f>
        <v>43070.763484604831</v>
      </c>
      <c r="H19" s="181">
        <f>$C$19*H20</f>
        <v>20915.076444778359</v>
      </c>
      <c r="I19" s="182"/>
    </row>
    <row r="20" spans="1:9" ht="16.5">
      <c r="A20" s="177"/>
      <c r="B20" s="178" t="s">
        <v>413</v>
      </c>
      <c r="C20" s="179">
        <f>C19/C26</f>
        <v>0.58400360488763114</v>
      </c>
      <c r="D20" s="186"/>
      <c r="E20" s="186"/>
      <c r="F20" s="185">
        <v>5.0999999999999997E-2</v>
      </c>
      <c r="G20" s="185">
        <v>0.63880000000000003</v>
      </c>
      <c r="H20" s="185">
        <f>1-F20-G20</f>
        <v>0.31019999999999992</v>
      </c>
      <c r="I20" s="186"/>
    </row>
    <row r="21" spans="1:9" ht="16.5">
      <c r="A21" s="173">
        <f>'Planilha Estimativa'!A108</f>
        <v>5</v>
      </c>
      <c r="B21" s="174" t="str">
        <f>'Planilha Estimativa'!B108:J108</f>
        <v>SINALIZAÇÃO</v>
      </c>
      <c r="C21" s="189">
        <f>'Planilha Estimativa'!J119</f>
        <v>5959.364514079999</v>
      </c>
      <c r="D21" s="175"/>
      <c r="E21" s="175"/>
      <c r="F21" s="175"/>
      <c r="G21" s="175"/>
      <c r="H21" s="181">
        <f>$C$21*H22</f>
        <v>2854.5356022443193</v>
      </c>
      <c r="I21" s="181">
        <f>$C$21*I22</f>
        <v>3104.8289118356797</v>
      </c>
    </row>
    <row r="22" spans="1:9" ht="16.5">
      <c r="A22" s="190"/>
      <c r="B22" s="191" t="s">
        <v>413</v>
      </c>
      <c r="C22" s="192">
        <f>C21/C26</f>
        <v>5.1617600931628725E-2</v>
      </c>
      <c r="D22" s="193"/>
      <c r="E22" s="193"/>
      <c r="F22" s="193"/>
      <c r="G22" s="193"/>
      <c r="H22" s="194">
        <v>0.47899999999999998</v>
      </c>
      <c r="I22" s="194">
        <f>1-H22</f>
        <v>0.52100000000000002</v>
      </c>
    </row>
    <row r="23" spans="1:9" ht="16.5">
      <c r="A23" s="173">
        <f>'Planilha Estimativa'!A121</f>
        <v>6</v>
      </c>
      <c r="B23" s="174" t="str">
        <f>'Planilha Estimativa'!B121:J121</f>
        <v>SERVIÇOS COMPLEMENTARES</v>
      </c>
      <c r="C23" s="189">
        <f>'Planilha Estimativa'!J125</f>
        <v>5115.4690797000003</v>
      </c>
      <c r="D23" s="181">
        <f>$C$23*D24</f>
        <v>493.48930211865905</v>
      </c>
      <c r="E23" s="175"/>
      <c r="F23" s="175"/>
      <c r="G23" s="175"/>
      <c r="H23" s="175"/>
      <c r="I23" s="181">
        <f>$C$23*I24</f>
        <v>4621.9797775813413</v>
      </c>
    </row>
    <row r="24" spans="1:9" ht="16.5">
      <c r="A24" s="177"/>
      <c r="B24" s="178" t="s">
        <v>413</v>
      </c>
      <c r="C24" s="179">
        <f>C23/C26</f>
        <v>4.430812059074124E-2</v>
      </c>
      <c r="D24" s="185">
        <v>9.647E-2</v>
      </c>
      <c r="E24" s="186"/>
      <c r="F24" s="186"/>
      <c r="G24" s="186"/>
      <c r="H24" s="186"/>
      <c r="I24" s="195">
        <f>1-D24</f>
        <v>0.90352999999999994</v>
      </c>
    </row>
    <row r="25" spans="1:9" ht="12.75" customHeight="1">
      <c r="A25" s="196" t="s">
        <v>414</v>
      </c>
      <c r="B25" s="156"/>
      <c r="C25" s="197"/>
      <c r="D25" s="197"/>
      <c r="E25" s="197"/>
      <c r="F25" s="197"/>
      <c r="G25" s="197"/>
      <c r="H25" s="198"/>
      <c r="I25" s="198"/>
    </row>
    <row r="26" spans="1:9" ht="18">
      <c r="A26" s="291" t="s">
        <v>415</v>
      </c>
      <c r="B26" s="291"/>
      <c r="C26" s="199">
        <f>SUM(C13,C15,C17,C19,C21,C23,)</f>
        <v>115452.17922804301</v>
      </c>
      <c r="D26" s="252"/>
      <c r="E26" s="252"/>
      <c r="F26" s="252"/>
      <c r="G26" s="252"/>
      <c r="H26" s="252"/>
      <c r="I26" s="252"/>
    </row>
    <row r="27" spans="1:9" ht="16.5">
      <c r="A27" s="287" t="s">
        <v>416</v>
      </c>
      <c r="B27" s="287"/>
      <c r="C27" s="200"/>
      <c r="D27" s="201">
        <f>SUM(D13,D15,D17,D23)</f>
        <v>8992.7534594687204</v>
      </c>
      <c r="E27" s="201">
        <f>SUM(E13,E15,E17)</f>
        <v>21158.452138816854</v>
      </c>
      <c r="F27" s="201">
        <f>SUM(F13,F17,F19)</f>
        <v>7894.5894087129036</v>
      </c>
      <c r="G27" s="201">
        <f>SUM(G13,G19)</f>
        <v>44017.163484604833</v>
      </c>
      <c r="H27" s="201">
        <f>SUM(H13,H19,H21)</f>
        <v>24716.012047022679</v>
      </c>
      <c r="I27" s="201">
        <f>SUM(I13,I21,I23)</f>
        <v>8673.2086894170225</v>
      </c>
    </row>
    <row r="28" spans="1:9" ht="16.5">
      <c r="A28" s="287" t="s">
        <v>417</v>
      </c>
      <c r="B28" s="287"/>
      <c r="C28" s="200"/>
      <c r="D28" s="202">
        <f t="shared" ref="D28:I28" si="1">D27/$C$26</f>
        <v>7.7891586972179086E-2</v>
      </c>
      <c r="E28" s="202">
        <f t="shared" si="1"/>
        <v>0.18326593989208587</v>
      </c>
      <c r="F28" s="202">
        <f t="shared" si="1"/>
        <v>6.8379734895426994E-2</v>
      </c>
      <c r="G28" s="202">
        <f t="shared" si="1"/>
        <v>0.38125883615987377</v>
      </c>
      <c r="H28" s="202">
        <f t="shared" si="1"/>
        <v>0.21408008244004831</v>
      </c>
      <c r="I28" s="202">
        <f t="shared" si="1"/>
        <v>7.5123819640386003E-2</v>
      </c>
    </row>
    <row r="29" spans="1:9" ht="16.5">
      <c r="A29" s="287" t="s">
        <v>418</v>
      </c>
      <c r="B29" s="287"/>
      <c r="C29" s="200"/>
      <c r="D29" s="203">
        <f>D27</f>
        <v>8992.7534594687204</v>
      </c>
      <c r="E29" s="203">
        <f t="shared" ref="E29:I30" si="2">D29+E27</f>
        <v>30151.205598285575</v>
      </c>
      <c r="F29" s="203">
        <f t="shared" si="2"/>
        <v>38045.79500699848</v>
      </c>
      <c r="G29" s="203">
        <f t="shared" si="2"/>
        <v>82062.95849160332</v>
      </c>
      <c r="H29" s="203">
        <f t="shared" si="2"/>
        <v>106778.970538626</v>
      </c>
      <c r="I29" s="203">
        <f t="shared" si="2"/>
        <v>115452.17922804302</v>
      </c>
    </row>
    <row r="30" spans="1:9" ht="16.5">
      <c r="A30" s="287" t="s">
        <v>419</v>
      </c>
      <c r="B30" s="287"/>
      <c r="C30" s="200"/>
      <c r="D30" s="204">
        <f>D28</f>
        <v>7.7891586972179086E-2</v>
      </c>
      <c r="E30" s="204">
        <f t="shared" si="2"/>
        <v>0.26115752686426497</v>
      </c>
      <c r="F30" s="204">
        <f t="shared" si="2"/>
        <v>0.32953726175969195</v>
      </c>
      <c r="G30" s="204">
        <f t="shared" si="2"/>
        <v>0.71079609791956577</v>
      </c>
      <c r="H30" s="204">
        <f t="shared" si="2"/>
        <v>0.92487618035961405</v>
      </c>
      <c r="I30" s="204">
        <f t="shared" si="2"/>
        <v>1</v>
      </c>
    </row>
    <row r="31" spans="1:9" ht="15" customHeight="1">
      <c r="A31" s="288" t="s">
        <v>420</v>
      </c>
      <c r="B31" s="288"/>
      <c r="C31" s="288"/>
      <c r="D31" s="288"/>
      <c r="E31" s="288"/>
      <c r="F31" s="288"/>
      <c r="G31" s="288"/>
      <c r="H31" s="288"/>
      <c r="I31" s="288"/>
    </row>
    <row r="34" spans="2:9" ht="15.75">
      <c r="B34" s="289" t="s">
        <v>469</v>
      </c>
      <c r="C34" s="289"/>
      <c r="D34" s="289"/>
      <c r="E34" s="289"/>
      <c r="F34" s="289"/>
      <c r="G34" s="289"/>
      <c r="H34" s="289"/>
    </row>
    <row r="35" spans="2:9">
      <c r="B35" s="205"/>
      <c r="C35" s="205"/>
      <c r="D35" s="205"/>
      <c r="E35" s="205"/>
      <c r="F35" s="205"/>
      <c r="G35" s="205"/>
    </row>
    <row r="36" spans="2:9">
      <c r="B36" s="205"/>
      <c r="C36" s="205"/>
      <c r="D36" s="205"/>
      <c r="E36" s="205"/>
      <c r="F36" s="205"/>
      <c r="G36" s="205"/>
    </row>
    <row r="37" spans="2:9" ht="15.75">
      <c r="D37" s="290"/>
      <c r="E37" s="290"/>
      <c r="F37" s="290"/>
      <c r="G37" s="290"/>
      <c r="H37" s="290"/>
      <c r="I37" s="290"/>
    </row>
    <row r="38" spans="2:9" ht="16.5">
      <c r="D38" s="55"/>
      <c r="E38" s="146"/>
      <c r="F38" s="146"/>
      <c r="G38" s="147"/>
      <c r="H38" s="146"/>
      <c r="I38" s="148"/>
    </row>
    <row r="39" spans="2:9" ht="16.5">
      <c r="D39" s="55"/>
      <c r="E39" s="146"/>
      <c r="F39" s="135"/>
      <c r="G39" s="136"/>
      <c r="H39" s="135"/>
      <c r="I39" s="150"/>
    </row>
    <row r="40" spans="2:9" ht="16.5">
      <c r="D40" s="55"/>
      <c r="E40" s="146"/>
      <c r="F40" s="135"/>
      <c r="G40" s="136"/>
      <c r="H40" s="135"/>
      <c r="I40" s="150"/>
    </row>
    <row r="41" spans="2:9" ht="16.5">
      <c r="D41" s="55"/>
      <c r="E41" s="55"/>
      <c r="F41" s="134"/>
      <c r="G41" s="136"/>
      <c r="H41" s="152"/>
      <c r="I41" s="137"/>
    </row>
    <row r="42" spans="2:9" ht="16.5">
      <c r="D42" s="55"/>
      <c r="E42" s="55"/>
      <c r="F42" s="134"/>
      <c r="G42" s="136"/>
      <c r="H42" s="152"/>
      <c r="I42" s="137"/>
    </row>
    <row r="43" spans="2:9">
      <c r="D43" s="46"/>
      <c r="E43" s="46"/>
      <c r="F43" s="46"/>
      <c r="G43" s="47"/>
      <c r="H43" s="46"/>
      <c r="I43" s="48"/>
    </row>
  </sheetData>
  <mergeCells count="14">
    <mergeCell ref="A30:B30"/>
    <mergeCell ref="A31:I31"/>
    <mergeCell ref="B34:H34"/>
    <mergeCell ref="D37:I37"/>
    <mergeCell ref="A26:B26"/>
    <mergeCell ref="D26:I26"/>
    <mergeCell ref="A27:B27"/>
    <mergeCell ref="A28:B28"/>
    <mergeCell ref="A29:B29"/>
    <mergeCell ref="B2:H2"/>
    <mergeCell ref="B3:H3"/>
    <mergeCell ref="A7:C7"/>
    <mergeCell ref="A10:C11"/>
    <mergeCell ref="D10:I11"/>
  </mergeCells>
  <printOptions horizontalCentered="1"/>
  <pageMargins left="0" right="0" top="0" bottom="0" header="0.51180555555555496" footer="0.51180555555555496"/>
  <pageSetup paperSize="9" scale="75" firstPageNumber="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4"/>
  <sheetViews>
    <sheetView zoomScale="115" zoomScaleNormal="115" workbookViewId="0">
      <selection activeCell="A5" sqref="A5"/>
    </sheetView>
  </sheetViews>
  <sheetFormatPr defaultRowHeight="15"/>
  <cols>
    <col min="1" max="1" width="11.5703125" customWidth="1"/>
    <col min="2" max="2" width="15.85546875" style="155" customWidth="1"/>
    <col min="3" max="3" width="63.7109375" style="155" customWidth="1"/>
    <col min="4" max="1025" width="11.5703125" customWidth="1"/>
  </cols>
  <sheetData>
    <row r="1" spans="1:7" ht="16.5">
      <c r="A1" s="292" t="s">
        <v>421</v>
      </c>
      <c r="B1" s="292"/>
      <c r="C1" s="292"/>
      <c r="D1" s="292" t="s">
        <v>422</v>
      </c>
      <c r="E1" s="292"/>
      <c r="F1" s="292"/>
      <c r="G1" s="292"/>
    </row>
    <row r="2" spans="1:7" ht="15.75">
      <c r="A2" s="206"/>
      <c r="B2" s="206"/>
      <c r="C2" s="206"/>
      <c r="D2" s="293" t="s">
        <v>466</v>
      </c>
      <c r="E2" s="293"/>
      <c r="F2" s="293"/>
      <c r="G2" s="293"/>
    </row>
    <row r="3" spans="1:7" ht="15.75">
      <c r="A3" s="294"/>
      <c r="B3" s="294"/>
      <c r="C3" s="294"/>
      <c r="D3" s="294" t="s">
        <v>467</v>
      </c>
      <c r="E3" s="294"/>
      <c r="F3" s="294"/>
      <c r="G3" s="294"/>
    </row>
    <row r="4" spans="1:7" ht="33" customHeight="1">
      <c r="A4" s="296" t="s">
        <v>468</v>
      </c>
      <c r="B4" s="296"/>
      <c r="C4" s="296"/>
      <c r="D4" s="297" t="s">
        <v>423</v>
      </c>
      <c r="E4" s="297"/>
      <c r="F4" s="297"/>
      <c r="G4" s="297"/>
    </row>
    <row r="7" spans="1:7" ht="15" customHeight="1">
      <c r="A7" s="298" t="s">
        <v>424</v>
      </c>
      <c r="B7" s="298"/>
      <c r="C7" s="298"/>
      <c r="D7" s="298"/>
      <c r="E7" s="298"/>
      <c r="F7" s="298"/>
      <c r="G7" s="298"/>
    </row>
    <row r="8" spans="1:7" ht="30">
      <c r="A8" s="207" t="s">
        <v>404</v>
      </c>
      <c r="B8" s="207" t="s">
        <v>425</v>
      </c>
      <c r="C8" s="207" t="s">
        <v>426</v>
      </c>
      <c r="D8" s="208" t="s">
        <v>427</v>
      </c>
      <c r="E8" s="209" t="s">
        <v>428</v>
      </c>
      <c r="F8" s="210" t="s">
        <v>429</v>
      </c>
      <c r="G8" s="210" t="s">
        <v>47</v>
      </c>
    </row>
    <row r="9" spans="1:7">
      <c r="A9" s="207" t="s">
        <v>430</v>
      </c>
      <c r="B9" s="211"/>
      <c r="C9" s="207" t="s">
        <v>431</v>
      </c>
      <c r="D9" s="212"/>
      <c r="E9" s="212"/>
      <c r="F9" s="212"/>
      <c r="G9" s="213"/>
    </row>
    <row r="10" spans="1:7">
      <c r="A10" s="214" t="s">
        <v>74</v>
      </c>
      <c r="B10" s="214" t="s">
        <v>432</v>
      </c>
      <c r="C10" s="215" t="s">
        <v>433</v>
      </c>
      <c r="D10" s="214" t="s">
        <v>434</v>
      </c>
      <c r="E10" s="214">
        <v>24</v>
      </c>
      <c r="F10" s="216">
        <v>81.3</v>
      </c>
      <c r="G10" s="216">
        <f>ROUND(F10,2)*E10</f>
        <v>1951.1999999999998</v>
      </c>
    </row>
    <row r="11" spans="1:7">
      <c r="A11" s="214" t="s">
        <v>435</v>
      </c>
      <c r="B11" s="214" t="s">
        <v>436</v>
      </c>
      <c r="C11" s="215" t="s">
        <v>437</v>
      </c>
      <c r="D11" s="214" t="s">
        <v>434</v>
      </c>
      <c r="E11" s="214">
        <v>120</v>
      </c>
      <c r="F11" s="216">
        <v>31.06</v>
      </c>
      <c r="G11" s="216">
        <f>ROUND(F11,2)*E11</f>
        <v>3727.2</v>
      </c>
    </row>
    <row r="12" spans="1:7">
      <c r="A12" s="299" t="s">
        <v>438</v>
      </c>
      <c r="B12" s="299"/>
      <c r="C12" s="217"/>
      <c r="D12" s="218"/>
      <c r="E12" s="217"/>
      <c r="F12" s="217"/>
      <c r="G12" s="219">
        <f>SUM(G10,G11)</f>
        <v>5678.4</v>
      </c>
    </row>
    <row r="13" spans="1:7">
      <c r="A13" s="295" t="s">
        <v>439</v>
      </c>
      <c r="B13" s="295"/>
      <c r="C13" s="295"/>
      <c r="D13" s="295"/>
      <c r="E13" s="295"/>
      <c r="F13" s="295"/>
      <c r="G13" s="295"/>
    </row>
    <row r="14" spans="1:7">
      <c r="A14" s="295" t="s">
        <v>440</v>
      </c>
      <c r="B14" s="295"/>
      <c r="C14" s="295"/>
      <c r="D14" s="295"/>
      <c r="E14" s="295"/>
      <c r="F14" s="295"/>
      <c r="G14" s="295"/>
    </row>
  </sheetData>
  <mergeCells count="11">
    <mergeCell ref="A14:G14"/>
    <mergeCell ref="A4:C4"/>
    <mergeCell ref="D4:G4"/>
    <mergeCell ref="A7:G7"/>
    <mergeCell ref="A12:B12"/>
    <mergeCell ref="A13:G13"/>
    <mergeCell ref="A1:C1"/>
    <mergeCell ref="D1:G1"/>
    <mergeCell ref="D2:G2"/>
    <mergeCell ref="A3:C3"/>
    <mergeCell ref="D3:G3"/>
  </mergeCells>
  <pageMargins left="0.78749999999999998" right="0.78749999999999998" top="1.05277777777778" bottom="1.05277777777778" header="0.78749999999999998" footer="0.78749999999999998"/>
  <pageSetup paperSize="9" scale="63" firstPageNumber="0" orientation="portrait" horizontalDpi="300" verticalDpi="300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Original</vt:lpstr>
      <vt:lpstr>Planilha Estimativa</vt:lpstr>
      <vt:lpstr>MERCADO</vt:lpstr>
      <vt:lpstr>Plan2</vt:lpstr>
      <vt:lpstr>Plan3</vt:lpstr>
      <vt:lpstr>Cronograma Físico -Financeiro</vt:lpstr>
      <vt:lpstr>Administração_Local</vt:lpstr>
      <vt:lpstr>'Cronograma Físico -Financeiro'!Area_de_impressao</vt:lpstr>
      <vt:lpstr>'Planilha Estimativa'!Area_de_impressao</vt:lpstr>
      <vt:lpstr>'Cronograma Físico -Financeiro'!Titulos_de_impressao</vt:lpstr>
      <vt:lpstr>'Planilha Estimativa'!Titulos_de_impressao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rossano.bohnert</dc:creator>
  <dc:description/>
  <cp:lastModifiedBy>Soiurb</cp:lastModifiedBy>
  <cp:revision>13</cp:revision>
  <cp:lastPrinted>2021-02-16T16:16:00Z</cp:lastPrinted>
  <dcterms:created xsi:type="dcterms:W3CDTF">2014-11-28T11:56:23Z</dcterms:created>
  <dcterms:modified xsi:type="dcterms:W3CDTF">2021-02-16T16:20:56Z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