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EDRUMA\Desktop\"/>
    </mc:Choice>
  </mc:AlternateContent>
  <bookViews>
    <workbookView xWindow="0" yWindow="0" windowWidth="20490" windowHeight="7755" firstSheet="2" activeTab="3"/>
  </bookViews>
  <sheets>
    <sheet name="01 PILAR PLAN COMPOS SRH AGO 19" sheetId="3" r:id="rId1"/>
    <sheet name="02 PILAR PLAN GERAL SRH AGO 19" sheetId="1" r:id="rId2"/>
    <sheet name="03 PILAR PLAN GERAL SRH CONCOR " sheetId="5" r:id="rId3"/>
    <sheet name="04 CRONOG CONVENIO" sheetId="4" r:id="rId4"/>
  </sheets>
  <definedNames>
    <definedName name="_xlnm.Print_Area" localSheetId="0">'01 PILAR PLAN COMPOS SRH AGO 19'!$A$1:$J$44</definedName>
    <definedName name="_xlnm.Print_Area" localSheetId="1">'02 PILAR PLAN GERAL SRH AGO 19'!$A$1:$H$12</definedName>
    <definedName name="_xlnm.Print_Area" localSheetId="2">'03 PILAR PLAN GERAL SRH CONCOR '!$A$1:$R$12</definedName>
    <definedName name="_xlnm.Print_Area" localSheetId="3">'04 CRONOG CONVENIO'!$A$1:$T$16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5" l="1"/>
  <c r="G9" i="5"/>
  <c r="H9" i="5"/>
  <c r="I9" i="5"/>
  <c r="J9" i="5"/>
  <c r="K9" i="5"/>
  <c r="L9" i="5"/>
  <c r="M9" i="5"/>
  <c r="N9" i="5"/>
  <c r="O9" i="5"/>
  <c r="P9" i="5"/>
  <c r="Q9" i="5"/>
  <c r="F10" i="5"/>
  <c r="G10" i="5"/>
  <c r="H10" i="5"/>
  <c r="I10" i="5"/>
  <c r="J10" i="5"/>
  <c r="K10" i="5"/>
  <c r="L10" i="5"/>
  <c r="M10" i="5"/>
  <c r="N10" i="5"/>
  <c r="O10" i="5"/>
  <c r="P10" i="5"/>
  <c r="Q10" i="5"/>
  <c r="F11" i="5"/>
  <c r="G11" i="5"/>
  <c r="H11" i="5"/>
  <c r="I11" i="5"/>
  <c r="J11" i="5"/>
  <c r="K11" i="5"/>
  <c r="L11" i="5"/>
  <c r="M11" i="5"/>
  <c r="N11" i="5"/>
  <c r="O11" i="5"/>
  <c r="P11" i="5"/>
  <c r="Q11" i="5"/>
  <c r="E10" i="5"/>
  <c r="E9" i="5"/>
  <c r="C11" i="5"/>
  <c r="H15" i="5" s="1"/>
  <c r="R13" i="5"/>
  <c r="D11" i="5"/>
  <c r="J38" i="3"/>
  <c r="J29" i="3"/>
  <c r="I38" i="3"/>
  <c r="I29" i="3"/>
  <c r="I17" i="3"/>
  <c r="E11" i="5" l="1"/>
  <c r="R11" i="5" s="1"/>
  <c r="O15" i="5"/>
  <c r="K15" i="5"/>
  <c r="G15" i="5"/>
  <c r="E15" i="5"/>
  <c r="J15" i="5"/>
  <c r="Q15" i="5"/>
  <c r="M15" i="5"/>
  <c r="I15" i="5"/>
  <c r="N15" i="5"/>
  <c r="F15" i="5"/>
  <c r="P15" i="5"/>
  <c r="L15" i="5"/>
  <c r="I43" i="3"/>
  <c r="I42" i="3"/>
  <c r="H42" i="3"/>
  <c r="H35" i="3"/>
  <c r="H34" i="3"/>
  <c r="H36" i="3"/>
  <c r="G36" i="3"/>
  <c r="I36" i="3" s="1"/>
  <c r="G35" i="3"/>
  <c r="I34" i="3"/>
  <c r="G34" i="3"/>
  <c r="G25" i="3"/>
  <c r="G27" i="3"/>
  <c r="G26" i="3"/>
  <c r="G24" i="3"/>
  <c r="G23" i="3"/>
  <c r="G22" i="3"/>
  <c r="I11" i="3"/>
  <c r="I13" i="3"/>
  <c r="G13" i="3"/>
  <c r="R15" i="5" l="1"/>
  <c r="H37" i="3"/>
  <c r="I35" i="3"/>
  <c r="I37" i="3" s="1"/>
  <c r="I28" i="3"/>
  <c r="H28" i="3"/>
  <c r="U15" i="4"/>
  <c r="S19" i="4"/>
  <c r="P19" i="4"/>
  <c r="Q20" i="4" s="1"/>
  <c r="M19" i="4"/>
  <c r="N20" i="4" s="1"/>
  <c r="I19" i="4"/>
  <c r="G19" i="4"/>
  <c r="W12" i="4"/>
  <c r="W11" i="4"/>
  <c r="U13" i="4"/>
  <c r="V13" i="4" s="1"/>
  <c r="T19" i="4" l="1"/>
  <c r="T20" i="4"/>
  <c r="U20" i="4" s="1"/>
  <c r="W15" i="4"/>
  <c r="V16" i="4"/>
  <c r="G15" i="3"/>
  <c r="G14" i="3"/>
  <c r="G12" i="3"/>
  <c r="H12" i="3" s="1"/>
  <c r="G11" i="3"/>
  <c r="G9" i="1"/>
  <c r="H16" i="3" l="1"/>
  <c r="I12" i="3"/>
  <c r="I15" i="3"/>
  <c r="G10" i="1"/>
  <c r="I16" i="3" l="1"/>
  <c r="G11" i="1"/>
</calcChain>
</file>

<file path=xl/sharedStrings.xml><?xml version="1.0" encoding="utf-8"?>
<sst xmlns="http://schemas.openxmlformats.org/spreadsheetml/2006/main" count="181" uniqueCount="82">
  <si>
    <t>DESCRIÇÃO DOS SERVIÇOS</t>
  </si>
  <si>
    <t>FRENTE</t>
  </si>
  <si>
    <t>UNIDADE</t>
  </si>
  <si>
    <t>QUANTIDADE</t>
  </si>
  <si>
    <t>VALOR UNITÁRIO</t>
  </si>
  <si>
    <t>VALOR TOTAL</t>
  </si>
  <si>
    <t xml:space="preserve">Instalação de  Unidade Sanitária Individual </t>
  </si>
  <si>
    <t>PILAR DO SUL</t>
  </si>
  <si>
    <t>SECRETARIA ESTADUAL</t>
  </si>
  <si>
    <t>INFRAESTRUTURA E MEIO AMBIENTE</t>
  </si>
  <si>
    <t>CONVENIO 001/2013</t>
  </si>
  <si>
    <t>SSRH ASSINADO EM 05/12/2013</t>
  </si>
  <si>
    <t>VIGENCIA 04/08/2020</t>
  </si>
  <si>
    <t>PROGRAMA AGUA É VIDA</t>
  </si>
  <si>
    <t>PLANILHA DE ORÇAMENTO PARA EXECUÇÃO DE SERVIÇOS DE INFRAESTRUTURA VINCULADO A CONVENIO ESTADUAL</t>
  </si>
  <si>
    <t>ENGENHEIRO RESPONSÁVEL</t>
  </si>
  <si>
    <t>PEDRO BALDUINO DE OLIVEIRA</t>
  </si>
  <si>
    <t>CREA nº 506.050188-4</t>
  </si>
  <si>
    <t>Secretaria de Obras, Infraestrutura e Urbanismo</t>
  </si>
  <si>
    <t>MUNICÍPIO</t>
  </si>
  <si>
    <t>TOTAL</t>
  </si>
  <si>
    <t>FASE</t>
  </si>
  <si>
    <t>COMUNIDADES</t>
  </si>
  <si>
    <t>N. USI</t>
  </si>
  <si>
    <t>MÊS 01 A 19</t>
  </si>
  <si>
    <t>MÊS 20 A 30</t>
  </si>
  <si>
    <t>MÊS 31 A 39</t>
  </si>
  <si>
    <t>MÊS 40 A 50</t>
  </si>
  <si>
    <t>MÊS 51 A 61</t>
  </si>
  <si>
    <t>MÊS 62 A 64</t>
  </si>
  <si>
    <t>MÊS 65</t>
  </si>
  <si>
    <t>MÊS 66 A 67</t>
  </si>
  <si>
    <t>MÊS 68</t>
  </si>
  <si>
    <t>MÊS 69</t>
  </si>
  <si>
    <t>MÊS 70</t>
  </si>
  <si>
    <t>MÊS 71</t>
  </si>
  <si>
    <t>MÊS 72</t>
  </si>
  <si>
    <t>MÊS 73</t>
  </si>
  <si>
    <t>MÊS 74</t>
  </si>
  <si>
    <t>PRIMEIRA ETAPA</t>
  </si>
  <si>
    <t>SEGUNDA ETAPA</t>
  </si>
  <si>
    <t>TERCEIRA ETAPA</t>
  </si>
  <si>
    <t>QUARTA ETAPA</t>
  </si>
  <si>
    <t>QUINTA ETAPA</t>
  </si>
  <si>
    <t>SEXTA ETAPA</t>
  </si>
  <si>
    <t>SETIMA ETAPA</t>
  </si>
  <si>
    <t>PAINEIRAS</t>
  </si>
  <si>
    <t>LICITAÇÃO E CONTRATAÇÃO</t>
  </si>
  <si>
    <t>CONCLUIDO</t>
  </si>
  <si>
    <t>PEDRO BALDUINO DE OLIVEIRA - CREA nº 506.050188-4</t>
  </si>
  <si>
    <t>SECRETARIA ESTADUAL - PROGRAMA AGUA É VIDA</t>
  </si>
  <si>
    <t>CRONOGRAMA DE DESEMBOLSO PARA EXECUÇÃO DE SERVIÇOS DE INFRAESTRUTURA VINCULADO A CONVENIO ESTADUAL</t>
  </si>
  <si>
    <t>COMPOSIÇÃO DE CUSTOS PARA EXECUÇÃO DE SERVIÇOS DE INFRAESTRUTURA VINCULADO A CONVENIO ESTADUAL</t>
  </si>
  <si>
    <t>ITEM</t>
  </si>
  <si>
    <t>Caixa de Gordura</t>
  </si>
  <si>
    <t>Caixa de Inspeção</t>
  </si>
  <si>
    <t>Fossa Séptica</t>
  </si>
  <si>
    <t>Filtro Anaeróbico</t>
  </si>
  <si>
    <t>Sumidouro</t>
  </si>
  <si>
    <t>TIPO I</t>
  </si>
  <si>
    <t>TIPO II</t>
  </si>
  <si>
    <t>USI</t>
  </si>
  <si>
    <t>COMPOSIÇÃO DE CUSTOS PARA EXECUÇÃO DE SERVIÇOS DE INFRAESTRUTURA</t>
  </si>
  <si>
    <t>MATERIAIS DIVERSOS</t>
  </si>
  <si>
    <t>Tubo PVC 100 mm</t>
  </si>
  <si>
    <t>m</t>
  </si>
  <si>
    <t>m3</t>
  </si>
  <si>
    <t>m2</t>
  </si>
  <si>
    <t>Tubo PVC 50 mm - coluna de ventilação</t>
  </si>
  <si>
    <t>Brita numero 2 Filtro</t>
  </si>
  <si>
    <t>Brita numero 3 Sumidouro</t>
  </si>
  <si>
    <t>Reposição de piso cimentado</t>
  </si>
  <si>
    <t>Concreto para base de apoio</t>
  </si>
  <si>
    <t>MÃO DE OBRA +EQUIPAMENTOS</t>
  </si>
  <si>
    <t>Retroescavadeira</t>
  </si>
  <si>
    <t>h</t>
  </si>
  <si>
    <t>Ajudante</t>
  </si>
  <si>
    <t>Pedreiro</t>
  </si>
  <si>
    <t>custo médio</t>
  </si>
  <si>
    <t>MÉDIA</t>
  </si>
  <si>
    <t>Fornecimento de Unidade Sanitária Individual Tipo I/II</t>
  </si>
  <si>
    <t>CRONOGRAMA FISICO-FINANCEIRO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</si>
</sst>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&quot;R$&quot;* #,##0.00_-;\-&quot;R$&quot;* #,##0.00_-;_-&quot;R$&quot;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sz val="6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i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43" fontId="1" fillId="0" borderId="1" xfId="0" applyNumberFormat="1" applyFont="1" applyBorder="1"/>
    <xf numFmtId="0" fontId="3" fillId="2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43" fontId="1" fillId="0" borderId="13" xfId="0" applyNumberFormat="1" applyFont="1" applyBorder="1"/>
    <xf numFmtId="43" fontId="1" fillId="0" borderId="14" xfId="0" applyNumberFormat="1" applyFont="1" applyBorder="1"/>
    <xf numFmtId="0" fontId="1" fillId="0" borderId="4" xfId="0" applyFont="1" applyBorder="1" applyAlignment="1">
      <alignment horizontal="center" vertical="center" wrapText="1"/>
    </xf>
    <xf numFmtId="43" fontId="1" fillId="0" borderId="5" xfId="0" applyNumberFormat="1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3" fontId="1" fillId="0" borderId="10" xfId="0" applyNumberFormat="1" applyFont="1" applyBorder="1"/>
    <xf numFmtId="43" fontId="1" fillId="0" borderId="11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4" fontId="8" fillId="2" borderId="3" xfId="0" applyNumberFormat="1" applyFont="1" applyFill="1" applyBorder="1"/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3" fontId="1" fillId="0" borderId="0" xfId="0" applyNumberFormat="1" applyFont="1"/>
    <xf numFmtId="0" fontId="5" fillId="0" borderId="0" xfId="0" applyFont="1"/>
    <xf numFmtId="43" fontId="5" fillId="0" borderId="0" xfId="0" applyNumberFormat="1" applyFont="1"/>
    <xf numFmtId="43" fontId="5" fillId="0" borderId="1" xfId="0" applyNumberFormat="1" applyFont="1" applyBorder="1"/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/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43" fontId="12" fillId="4" borderId="0" xfId="0" applyNumberFormat="1" applyFont="1" applyFill="1"/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3" fontId="1" fillId="0" borderId="13" xfId="0" applyNumberFormat="1" applyFont="1" applyBorder="1" applyAlignment="1">
      <alignment horizontal="center"/>
    </xf>
    <xf numFmtId="43" fontId="1" fillId="0" borderId="1" xfId="0" applyNumberFormat="1" applyFont="1" applyBorder="1" applyAlignment="1">
      <alignment horizontal="center"/>
    </xf>
    <xf numFmtId="43" fontId="1" fillId="0" borderId="10" xfId="0" applyNumberFormat="1" applyFont="1" applyBorder="1" applyAlignment="1">
      <alignment horizontal="center"/>
    </xf>
    <xf numFmtId="164" fontId="8" fillId="2" borderId="3" xfId="0" applyNumberFormat="1" applyFont="1" applyFill="1" applyBorder="1" applyAlignment="1">
      <alignment horizontal="center"/>
    </xf>
    <xf numFmtId="43" fontId="1" fillId="0" borderId="14" xfId="0" applyNumberFormat="1" applyFont="1" applyBorder="1" applyAlignment="1">
      <alignment horizontal="center"/>
    </xf>
    <xf numFmtId="43" fontId="1" fillId="0" borderId="5" xfId="0" applyNumberFormat="1" applyFont="1" applyBorder="1" applyAlignment="1">
      <alignment horizontal="center"/>
    </xf>
    <xf numFmtId="43" fontId="1" fillId="0" borderId="11" xfId="0" applyNumberFormat="1" applyFont="1" applyBorder="1" applyAlignment="1">
      <alignment horizontal="center"/>
    </xf>
    <xf numFmtId="164" fontId="1" fillId="0" borderId="0" xfId="0" applyNumberFormat="1" applyFont="1"/>
    <xf numFmtId="0" fontId="13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4" fillId="0" borderId="1" xfId="0" applyFont="1" applyBorder="1"/>
    <xf numFmtId="0" fontId="5" fillId="0" borderId="0" xfId="0" applyFont="1" applyAlignment="1">
      <alignment horizontal="center"/>
    </xf>
    <xf numFmtId="0" fontId="15" fillId="2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17" fontId="5" fillId="2" borderId="1" xfId="0" applyNumberFormat="1" applyFont="1" applyFill="1" applyBorder="1" applyAlignment="1">
      <alignment horizontal="center" vertical="center"/>
    </xf>
    <xf numFmtId="43" fontId="5" fillId="0" borderId="5" xfId="0" applyNumberFormat="1" applyFont="1" applyBorder="1"/>
    <xf numFmtId="0" fontId="5" fillId="0" borderId="10" xfId="0" applyFont="1" applyBorder="1" applyAlignment="1">
      <alignment horizontal="left" vertical="center" wrapText="1"/>
    </xf>
    <xf numFmtId="43" fontId="5" fillId="0" borderId="10" xfId="0" applyNumberFormat="1" applyFont="1" applyBorder="1"/>
    <xf numFmtId="43" fontId="5" fillId="0" borderId="11" xfId="0" applyNumberFormat="1" applyFont="1" applyBorder="1"/>
    <xf numFmtId="164" fontId="6" fillId="2" borderId="3" xfId="0" applyNumberFormat="1" applyFont="1" applyFill="1" applyBorder="1"/>
    <xf numFmtId="0" fontId="8" fillId="2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11907</xdr:colOff>
      <xdr:row>0</xdr:row>
      <xdr:rowOff>357187</xdr:rowOff>
    </xdr:from>
    <xdr:to>
      <xdr:col>8</xdr:col>
      <xdr:colOff>511066</xdr:colOff>
      <xdr:row>0</xdr:row>
      <xdr:rowOff>1583530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188" y="357187"/>
          <a:ext cx="9690784" cy="12263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202407</xdr:colOff>
      <xdr:row>0</xdr:row>
      <xdr:rowOff>261938</xdr:rowOff>
    </xdr:from>
    <xdr:to>
      <xdr:col>6</xdr:col>
      <xdr:colOff>1042978</xdr:colOff>
      <xdr:row>0</xdr:row>
      <xdr:rowOff>1226344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8" y="261938"/>
          <a:ext cx="7639040" cy="9644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63499</xdr:colOff>
      <xdr:row>0</xdr:row>
      <xdr:rowOff>539748</xdr:rowOff>
    </xdr:from>
    <xdr:to>
      <xdr:col>14</xdr:col>
      <xdr:colOff>1082613</xdr:colOff>
      <xdr:row>0</xdr:row>
      <xdr:rowOff>1968499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0124" y="539748"/>
          <a:ext cx="11290239" cy="1428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514203</xdr:colOff>
      <xdr:row>0</xdr:row>
      <xdr:rowOff>508906</xdr:rowOff>
    </xdr:from>
    <xdr:to>
      <xdr:col>17</xdr:col>
      <xdr:colOff>564222</xdr:colOff>
      <xdr:row>0</xdr:row>
      <xdr:rowOff>1905000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053" y="508906"/>
          <a:ext cx="11079969" cy="1396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3"/>
  <sheetViews>
    <sheetView zoomScale="80" zoomScaleNormal="80" workbookViewId="0">
      <selection activeCell="I3" sqref="I3"/>
    </sheetView>
  </sheetViews>
  <sheetFormatPr defaultColWidth="8.85546875" defaultRowHeight="15" x14ac:dyDescent="0.2"/>
  <cols>
    <col min="1" max="1" width="10.85546875" style="1" customWidth="1"/>
    <col min="2" max="2" width="21.85546875" style="1" customWidth="1"/>
    <col min="3" max="3" width="28.42578125" style="1" customWidth="1"/>
    <col min="4" max="4" width="13.85546875" style="25" customWidth="1"/>
    <col min="5" max="5" width="16.7109375" style="1" bestFit="1" customWidth="1"/>
    <col min="6" max="6" width="21.140625" style="1" bestFit="1" customWidth="1"/>
    <col min="7" max="7" width="19.42578125" style="1" bestFit="1" customWidth="1"/>
    <col min="8" max="8" width="16.42578125" style="25" bestFit="1" customWidth="1"/>
    <col min="9" max="9" width="17.85546875" style="25" customWidth="1"/>
    <col min="10" max="11" width="14.140625" style="1" bestFit="1" customWidth="1"/>
    <col min="12" max="12" width="12.140625" style="1" bestFit="1" customWidth="1"/>
    <col min="13" max="13" width="14.140625" style="1" bestFit="1" customWidth="1"/>
    <col min="14" max="16384" width="8.85546875" style="1"/>
  </cols>
  <sheetData>
    <row r="1" spans="2:11" ht="153" customHeight="1" x14ac:dyDescent="0.2"/>
    <row r="2" spans="2:11" ht="27.75" customHeight="1" x14ac:dyDescent="0.25">
      <c r="B2" s="9" t="s">
        <v>52</v>
      </c>
      <c r="C2" s="2"/>
    </row>
    <row r="3" spans="2:11" ht="21.75" customHeight="1" x14ac:dyDescent="0.2"/>
    <row r="4" spans="2:11" ht="28.5" x14ac:dyDescent="0.2">
      <c r="B4" s="10" t="s">
        <v>19</v>
      </c>
      <c r="C4" s="8" t="s">
        <v>7</v>
      </c>
      <c r="D4" s="8"/>
      <c r="E4" s="8" t="s">
        <v>15</v>
      </c>
      <c r="F4" s="8" t="s">
        <v>16</v>
      </c>
      <c r="G4" s="7" t="s">
        <v>17</v>
      </c>
    </row>
    <row r="5" spans="2:11" ht="28.9" customHeight="1" x14ac:dyDescent="0.2">
      <c r="B5" s="70" t="s">
        <v>18</v>
      </c>
      <c r="C5" s="71"/>
      <c r="D5" s="71"/>
      <c r="E5" s="71"/>
      <c r="F5" s="71"/>
      <c r="G5" s="71"/>
      <c r="K5" s="11"/>
    </row>
    <row r="6" spans="2:11" ht="42.75" x14ac:dyDescent="0.2">
      <c r="B6" s="10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7" t="s">
        <v>13</v>
      </c>
      <c r="K6" s="11"/>
    </row>
    <row r="7" spans="2:11" ht="15.75" thickBot="1" x14ac:dyDescent="0.25">
      <c r="B7" s="42"/>
      <c r="C7" s="43"/>
      <c r="D7" s="43"/>
      <c r="E7" s="43"/>
      <c r="F7" s="43"/>
      <c r="G7" s="44"/>
      <c r="K7" s="11"/>
    </row>
    <row r="8" spans="2:11" ht="19.5" thickBot="1" x14ac:dyDescent="0.25">
      <c r="B8" s="42"/>
      <c r="C8" s="43"/>
      <c r="D8" s="43"/>
      <c r="E8" s="43"/>
      <c r="F8" s="43"/>
      <c r="G8" s="44"/>
      <c r="H8" s="68" t="s">
        <v>61</v>
      </c>
      <c r="I8" s="69"/>
      <c r="K8" s="11"/>
    </row>
    <row r="9" spans="2:11" ht="19.5" thickBot="1" x14ac:dyDescent="0.25">
      <c r="B9" s="1" t="s">
        <v>62</v>
      </c>
      <c r="H9" s="23" t="s">
        <v>59</v>
      </c>
      <c r="I9" s="23" t="s">
        <v>60</v>
      </c>
    </row>
    <row r="10" spans="2:11" s="3" customFormat="1" ht="30.75" thickBot="1" x14ac:dyDescent="0.25">
      <c r="B10" s="22" t="s">
        <v>53</v>
      </c>
      <c r="C10" s="5" t="s">
        <v>0</v>
      </c>
      <c r="D10" s="22" t="s">
        <v>2</v>
      </c>
      <c r="E10" s="5" t="s">
        <v>3</v>
      </c>
      <c r="F10" s="5" t="s">
        <v>4</v>
      </c>
      <c r="G10" s="5" t="s">
        <v>5</v>
      </c>
      <c r="H10" s="22" t="s">
        <v>4</v>
      </c>
      <c r="I10" s="22" t="s">
        <v>4</v>
      </c>
    </row>
    <row r="11" spans="2:11" x14ac:dyDescent="0.2">
      <c r="B11" s="12">
        <v>1</v>
      </c>
      <c r="C11" s="13" t="s">
        <v>54</v>
      </c>
      <c r="D11" s="26" t="s">
        <v>2</v>
      </c>
      <c r="E11" s="14">
        <v>1</v>
      </c>
      <c r="F11" s="14">
        <v>243</v>
      </c>
      <c r="G11" s="15">
        <f>ROUND(E11*F11,2)</f>
        <v>243</v>
      </c>
      <c r="H11" s="45">
        <v>243</v>
      </c>
      <c r="I11" s="49">
        <f>H11</f>
        <v>243</v>
      </c>
    </row>
    <row r="12" spans="2:11" x14ac:dyDescent="0.2">
      <c r="B12" s="16">
        <v>2</v>
      </c>
      <c r="C12" s="6" t="s">
        <v>55</v>
      </c>
      <c r="D12" s="27" t="s">
        <v>2</v>
      </c>
      <c r="E12" s="4">
        <v>2</v>
      </c>
      <c r="F12" s="4">
        <v>77</v>
      </c>
      <c r="G12" s="17">
        <f>ROUND(E12*F12,2)</f>
        <v>154</v>
      </c>
      <c r="H12" s="46">
        <f>G12</f>
        <v>154</v>
      </c>
      <c r="I12" s="50">
        <f>H12</f>
        <v>154</v>
      </c>
    </row>
    <row r="13" spans="2:11" x14ac:dyDescent="0.2">
      <c r="B13" s="16">
        <v>3</v>
      </c>
      <c r="C13" s="6" t="s">
        <v>56</v>
      </c>
      <c r="D13" s="27" t="s">
        <v>2</v>
      </c>
      <c r="E13" s="4">
        <v>1</v>
      </c>
      <c r="F13" s="4">
        <v>1624</v>
      </c>
      <c r="G13" s="17">
        <f>ROUND(E13*F13,2)</f>
        <v>1624</v>
      </c>
      <c r="H13" s="46">
        <v>1624</v>
      </c>
      <c r="I13" s="50">
        <f>H13</f>
        <v>1624</v>
      </c>
    </row>
    <row r="14" spans="2:11" x14ac:dyDescent="0.2">
      <c r="B14" s="16">
        <v>4</v>
      </c>
      <c r="C14" s="6" t="s">
        <v>57</v>
      </c>
      <c r="D14" s="27" t="s">
        <v>2</v>
      </c>
      <c r="E14" s="4">
        <v>1</v>
      </c>
      <c r="F14" s="4">
        <v>1278</v>
      </c>
      <c r="G14" s="17">
        <f>ROUND(E14*F14,2)</f>
        <v>1278</v>
      </c>
      <c r="H14" s="46">
        <v>1278</v>
      </c>
      <c r="I14" s="50">
        <v>0</v>
      </c>
    </row>
    <row r="15" spans="2:11" ht="15.75" thickBot="1" x14ac:dyDescent="0.25">
      <c r="B15" s="18">
        <v>5</v>
      </c>
      <c r="C15" s="19" t="s">
        <v>58</v>
      </c>
      <c r="D15" s="28" t="s">
        <v>2</v>
      </c>
      <c r="E15" s="20">
        <v>1</v>
      </c>
      <c r="F15" s="20">
        <v>799</v>
      </c>
      <c r="G15" s="21">
        <f>ROUND(E15*F15,2)</f>
        <v>799</v>
      </c>
      <c r="H15" s="47">
        <v>0</v>
      </c>
      <c r="I15" s="51">
        <f>G15</f>
        <v>799</v>
      </c>
    </row>
    <row r="16" spans="2:11" ht="19.5" thickBot="1" x14ac:dyDescent="0.3">
      <c r="B16" s="23" t="s">
        <v>20</v>
      </c>
      <c r="C16" s="65"/>
      <c r="D16" s="66"/>
      <c r="E16" s="66"/>
      <c r="F16" s="66"/>
      <c r="G16" s="67"/>
      <c r="H16" s="48">
        <f>SUM(H11:H15)</f>
        <v>3299</v>
      </c>
      <c r="I16" s="48">
        <f>SUM(I11:I15)</f>
        <v>2820</v>
      </c>
      <c r="K16" s="52"/>
    </row>
    <row r="17" spans="2:12" x14ac:dyDescent="0.2">
      <c r="F17" s="29"/>
      <c r="H17" s="53" t="s">
        <v>79</v>
      </c>
      <c r="I17" s="54">
        <f>(H16+I16)/2</f>
        <v>3059.5</v>
      </c>
    </row>
    <row r="18" spans="2:12" ht="27.6" customHeight="1" thickBot="1" x14ac:dyDescent="0.25">
      <c r="F18" s="29"/>
    </row>
    <row r="19" spans="2:12" ht="19.5" thickBot="1" x14ac:dyDescent="0.25">
      <c r="B19" s="42"/>
      <c r="C19" s="43"/>
      <c r="D19" s="43"/>
      <c r="E19" s="43"/>
      <c r="F19" s="43"/>
      <c r="G19" s="44"/>
      <c r="H19" s="68" t="s">
        <v>61</v>
      </c>
      <c r="I19" s="69"/>
    </row>
    <row r="20" spans="2:12" ht="19.5" thickBot="1" x14ac:dyDescent="0.25">
      <c r="B20" s="1" t="s">
        <v>63</v>
      </c>
      <c r="H20" s="23" t="s">
        <v>59</v>
      </c>
      <c r="I20" s="23" t="s">
        <v>60</v>
      </c>
    </row>
    <row r="21" spans="2:12" ht="30.75" thickBot="1" x14ac:dyDescent="0.25">
      <c r="B21" s="22" t="s">
        <v>53</v>
      </c>
      <c r="C21" s="5" t="s">
        <v>0</v>
      </c>
      <c r="D21" s="22" t="s">
        <v>2</v>
      </c>
      <c r="E21" s="5" t="s">
        <v>3</v>
      </c>
      <c r="F21" s="5" t="s">
        <v>4</v>
      </c>
      <c r="G21" s="5" t="s">
        <v>5</v>
      </c>
      <c r="H21" s="22" t="s">
        <v>4</v>
      </c>
      <c r="I21" s="22" t="s">
        <v>4</v>
      </c>
    </row>
    <row r="22" spans="2:12" x14ac:dyDescent="0.2">
      <c r="B22" s="12">
        <v>1</v>
      </c>
      <c r="C22" s="13" t="s">
        <v>64</v>
      </c>
      <c r="D22" s="26" t="s">
        <v>65</v>
      </c>
      <c r="E22" s="14">
        <v>15</v>
      </c>
      <c r="F22" s="14">
        <v>8.92</v>
      </c>
      <c r="G22" s="15">
        <f t="shared" ref="G22:G27" si="0">ROUND(E22*F22,2)</f>
        <v>133.80000000000001</v>
      </c>
      <c r="H22" s="45">
        <v>133.80000000000001</v>
      </c>
      <c r="I22" s="49">
        <v>133.80000000000001</v>
      </c>
    </row>
    <row r="23" spans="2:12" ht="30" x14ac:dyDescent="0.2">
      <c r="B23" s="16">
        <v>2</v>
      </c>
      <c r="C23" s="6" t="s">
        <v>68</v>
      </c>
      <c r="D23" s="27" t="s">
        <v>65</v>
      </c>
      <c r="E23" s="4">
        <v>10</v>
      </c>
      <c r="F23" s="4">
        <v>5.73</v>
      </c>
      <c r="G23" s="17">
        <f t="shared" si="0"/>
        <v>57.3</v>
      </c>
      <c r="H23" s="46">
        <v>57.3</v>
      </c>
      <c r="I23" s="50">
        <v>57.3</v>
      </c>
    </row>
    <row r="24" spans="2:12" x14ac:dyDescent="0.2">
      <c r="B24" s="16">
        <v>3</v>
      </c>
      <c r="C24" s="6" t="s">
        <v>69</v>
      </c>
      <c r="D24" s="27" t="s">
        <v>66</v>
      </c>
      <c r="E24" s="4">
        <v>0.5</v>
      </c>
      <c r="F24" s="4">
        <v>95</v>
      </c>
      <c r="G24" s="17">
        <f t="shared" si="0"/>
        <v>47.5</v>
      </c>
      <c r="H24" s="46">
        <v>47.5</v>
      </c>
      <c r="I24" s="50">
        <v>0</v>
      </c>
    </row>
    <row r="25" spans="2:12" x14ac:dyDescent="0.2">
      <c r="B25" s="16">
        <v>5</v>
      </c>
      <c r="C25" s="6" t="s">
        <v>70</v>
      </c>
      <c r="D25" s="27" t="s">
        <v>66</v>
      </c>
      <c r="E25" s="4">
        <v>0.5</v>
      </c>
      <c r="F25" s="4">
        <v>64</v>
      </c>
      <c r="G25" s="17">
        <f t="shared" si="0"/>
        <v>32</v>
      </c>
      <c r="H25" s="46">
        <v>0</v>
      </c>
      <c r="I25" s="50">
        <v>32</v>
      </c>
    </row>
    <row r="26" spans="2:12" ht="30" x14ac:dyDescent="0.2">
      <c r="B26" s="16">
        <v>5</v>
      </c>
      <c r="C26" s="6" t="s">
        <v>71</v>
      </c>
      <c r="D26" s="27" t="s">
        <v>67</v>
      </c>
      <c r="E26" s="4">
        <v>2</v>
      </c>
      <c r="F26" s="4">
        <v>45.56</v>
      </c>
      <c r="G26" s="17">
        <f t="shared" si="0"/>
        <v>91.12</v>
      </c>
      <c r="H26" s="46">
        <v>91.12</v>
      </c>
      <c r="I26" s="50">
        <v>91.12</v>
      </c>
    </row>
    <row r="27" spans="2:12" ht="30.75" thickBot="1" x14ac:dyDescent="0.25">
      <c r="B27" s="18">
        <v>6</v>
      </c>
      <c r="C27" s="19" t="s">
        <v>72</v>
      </c>
      <c r="D27" s="28" t="s">
        <v>66</v>
      </c>
      <c r="E27" s="20">
        <v>0.16</v>
      </c>
      <c r="F27" s="20">
        <v>462.52</v>
      </c>
      <c r="G27" s="21">
        <f t="shared" si="0"/>
        <v>74</v>
      </c>
      <c r="H27" s="47">
        <v>74</v>
      </c>
      <c r="I27" s="51">
        <v>74</v>
      </c>
    </row>
    <row r="28" spans="2:12" ht="19.5" thickBot="1" x14ac:dyDescent="0.3">
      <c r="B28" s="23" t="s">
        <v>20</v>
      </c>
      <c r="C28" s="65"/>
      <c r="D28" s="66"/>
      <c r="E28" s="66"/>
      <c r="F28" s="66"/>
      <c r="G28" s="67"/>
      <c r="H28" s="48">
        <f>SUM(H22:H27)</f>
        <v>403.72</v>
      </c>
      <c r="I28" s="48">
        <f>SUM(I22:I27)</f>
        <v>388.22</v>
      </c>
      <c r="L28" s="52"/>
    </row>
    <row r="29" spans="2:12" x14ac:dyDescent="0.2">
      <c r="H29" s="53" t="s">
        <v>79</v>
      </c>
      <c r="I29" s="54">
        <f>(H28+I28)/2</f>
        <v>395.97</v>
      </c>
      <c r="J29" s="52">
        <f>I17+I29</f>
        <v>3455.4700000000003</v>
      </c>
    </row>
    <row r="30" spans="2:12" ht="15.75" thickBot="1" x14ac:dyDescent="0.25"/>
    <row r="31" spans="2:12" ht="19.5" thickBot="1" x14ac:dyDescent="0.25">
      <c r="B31" s="42"/>
      <c r="C31" s="43"/>
      <c r="D31" s="43"/>
      <c r="E31" s="43"/>
      <c r="F31" s="43"/>
      <c r="G31" s="44"/>
      <c r="H31" s="68" t="s">
        <v>61</v>
      </c>
      <c r="I31" s="69"/>
    </row>
    <row r="32" spans="2:12" ht="19.5" thickBot="1" x14ac:dyDescent="0.25">
      <c r="B32" s="1" t="s">
        <v>73</v>
      </c>
      <c r="H32" s="23" t="s">
        <v>59</v>
      </c>
      <c r="I32" s="23" t="s">
        <v>60</v>
      </c>
    </row>
    <row r="33" spans="2:13" ht="30.75" thickBot="1" x14ac:dyDescent="0.25">
      <c r="B33" s="22" t="s">
        <v>53</v>
      </c>
      <c r="C33" s="5" t="s">
        <v>0</v>
      </c>
      <c r="D33" s="22" t="s">
        <v>2</v>
      </c>
      <c r="E33" s="5" t="s">
        <v>3</v>
      </c>
      <c r="F33" s="5" t="s">
        <v>4</v>
      </c>
      <c r="G33" s="5" t="s">
        <v>5</v>
      </c>
      <c r="H33" s="22" t="s">
        <v>4</v>
      </c>
      <c r="I33" s="22" t="s">
        <v>4</v>
      </c>
    </row>
    <row r="34" spans="2:13" x14ac:dyDescent="0.2">
      <c r="B34" s="12">
        <v>1</v>
      </c>
      <c r="C34" s="13" t="s">
        <v>74</v>
      </c>
      <c r="D34" s="26" t="s">
        <v>75</v>
      </c>
      <c r="E34" s="14">
        <v>5.5</v>
      </c>
      <c r="F34" s="14">
        <v>70</v>
      </c>
      <c r="G34" s="15">
        <f>ROUND(E34*F34,2)</f>
        <v>385</v>
      </c>
      <c r="H34" s="45">
        <f>G34</f>
        <v>385</v>
      </c>
      <c r="I34" s="49">
        <f>H34</f>
        <v>385</v>
      </c>
    </row>
    <row r="35" spans="2:13" x14ac:dyDescent="0.2">
      <c r="B35" s="16">
        <v>2</v>
      </c>
      <c r="C35" s="6" t="s">
        <v>76</v>
      </c>
      <c r="D35" s="27" t="s">
        <v>75</v>
      </c>
      <c r="E35" s="4">
        <v>10</v>
      </c>
      <c r="F35" s="4">
        <v>10.06</v>
      </c>
      <c r="G35" s="17">
        <f>ROUND(E35*F35,2)</f>
        <v>100.6</v>
      </c>
      <c r="H35" s="46">
        <f>G35</f>
        <v>100.6</v>
      </c>
      <c r="I35" s="50">
        <f>H35</f>
        <v>100.6</v>
      </c>
    </row>
    <row r="36" spans="2:13" ht="15.75" thickBot="1" x14ac:dyDescent="0.25">
      <c r="B36" s="18">
        <v>5</v>
      </c>
      <c r="C36" s="19" t="s">
        <v>77</v>
      </c>
      <c r="D36" s="28" t="s">
        <v>75</v>
      </c>
      <c r="E36" s="20">
        <v>10</v>
      </c>
      <c r="F36" s="20">
        <v>15.9</v>
      </c>
      <c r="G36" s="21">
        <f>ROUND(E36*F36,2)</f>
        <v>159</v>
      </c>
      <c r="H36" s="47">
        <f>G36</f>
        <v>159</v>
      </c>
      <c r="I36" s="51">
        <f>G36</f>
        <v>159</v>
      </c>
    </row>
    <row r="37" spans="2:13" ht="19.5" thickBot="1" x14ac:dyDescent="0.3">
      <c r="B37" s="23" t="s">
        <v>20</v>
      </c>
      <c r="C37" s="65"/>
      <c r="D37" s="66"/>
      <c r="E37" s="66"/>
      <c r="F37" s="66"/>
      <c r="G37" s="67"/>
      <c r="H37" s="48">
        <f>SUM(H34:H36)</f>
        <v>644.6</v>
      </c>
      <c r="I37" s="48">
        <f>SUM(I34:I36)</f>
        <v>644.6</v>
      </c>
      <c r="L37" s="52"/>
    </row>
    <row r="38" spans="2:13" x14ac:dyDescent="0.2">
      <c r="H38" s="53" t="s">
        <v>79</v>
      </c>
      <c r="I38" s="54">
        <f>(H37+I37)/2</f>
        <v>644.6</v>
      </c>
      <c r="J38" s="52">
        <f>I38</f>
        <v>644.6</v>
      </c>
      <c r="M38" s="52"/>
    </row>
    <row r="39" spans="2:13" ht="15.75" thickBot="1" x14ac:dyDescent="0.25">
      <c r="M39" s="52"/>
    </row>
    <row r="40" spans="2:13" ht="19.5" thickBot="1" x14ac:dyDescent="0.25">
      <c r="H40" s="68" t="s">
        <v>61</v>
      </c>
      <c r="I40" s="69"/>
    </row>
    <row r="41" spans="2:13" ht="19.5" thickBot="1" x14ac:dyDescent="0.25">
      <c r="H41" s="23" t="s">
        <v>59</v>
      </c>
      <c r="I41" s="23" t="s">
        <v>60</v>
      </c>
    </row>
    <row r="42" spans="2:13" ht="18.75" thickBot="1" x14ac:dyDescent="0.3">
      <c r="H42" s="48">
        <f>H37+H28+H16</f>
        <v>4347.32</v>
      </c>
      <c r="I42" s="48">
        <f>I37+I28+I16</f>
        <v>3852.82</v>
      </c>
    </row>
    <row r="43" spans="2:13" ht="38.25" thickBot="1" x14ac:dyDescent="0.3">
      <c r="H43" s="23" t="s">
        <v>78</v>
      </c>
      <c r="I43" s="48">
        <f>(H42+I42)/2</f>
        <v>4100.07</v>
      </c>
    </row>
  </sheetData>
  <mergeCells count="8">
    <mergeCell ref="C28:G28"/>
    <mergeCell ref="H31:I31"/>
    <mergeCell ref="C37:G37"/>
    <mergeCell ref="H40:I40"/>
    <mergeCell ref="B5:G5"/>
    <mergeCell ref="H8:I8"/>
    <mergeCell ref="C16:G16"/>
    <mergeCell ref="H19:I19"/>
  </mergeCells>
  <phoneticPr fontId="4" type="noConversion"/>
  <pageMargins left="0" right="0" top="0" bottom="0" header="0" footer="0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7"/>
  <sheetViews>
    <sheetView zoomScale="80" zoomScaleNormal="80" workbookViewId="0">
      <selection activeCell="L9" sqref="L9"/>
    </sheetView>
  </sheetViews>
  <sheetFormatPr defaultColWidth="8.85546875" defaultRowHeight="15" x14ac:dyDescent="0.2"/>
  <cols>
    <col min="1" max="1" width="10.85546875" style="1" customWidth="1"/>
    <col min="2" max="2" width="21.85546875" style="1" customWidth="1"/>
    <col min="3" max="3" width="28.42578125" style="1" customWidth="1"/>
    <col min="4" max="4" width="13.85546875" style="25" customWidth="1"/>
    <col min="5" max="5" width="16.7109375" style="1" bestFit="1" customWidth="1"/>
    <col min="6" max="6" width="21.140625" style="1" bestFit="1" customWidth="1"/>
    <col min="7" max="7" width="19.42578125" style="1" bestFit="1" customWidth="1"/>
    <col min="8" max="9" width="8.85546875" style="1"/>
    <col min="10" max="10" width="13.7109375" style="1" bestFit="1" customWidth="1"/>
    <col min="11" max="11" width="11.28515625" style="1" bestFit="1" customWidth="1"/>
    <col min="12" max="12" width="20.85546875" style="1" customWidth="1"/>
    <col min="13" max="13" width="9.28515625" style="1" bestFit="1" customWidth="1"/>
    <col min="14" max="14" width="13.7109375" style="1" bestFit="1" customWidth="1"/>
    <col min="15" max="16384" width="8.85546875" style="1"/>
  </cols>
  <sheetData>
    <row r="1" spans="2:14" ht="104.25" customHeight="1" x14ac:dyDescent="0.2"/>
    <row r="2" spans="2:14" ht="27.75" customHeight="1" x14ac:dyDescent="0.25">
      <c r="B2" s="9" t="s">
        <v>14</v>
      </c>
      <c r="C2" s="2"/>
    </row>
    <row r="3" spans="2:14" ht="21.75" customHeight="1" x14ac:dyDescent="0.2"/>
    <row r="4" spans="2:14" ht="28.5" x14ac:dyDescent="0.2">
      <c r="B4" s="10" t="s">
        <v>19</v>
      </c>
      <c r="C4" s="8" t="s">
        <v>7</v>
      </c>
      <c r="D4" s="8"/>
      <c r="E4" s="8" t="s">
        <v>15</v>
      </c>
      <c r="F4" s="8" t="s">
        <v>16</v>
      </c>
      <c r="G4" s="7" t="s">
        <v>17</v>
      </c>
    </row>
    <row r="5" spans="2:14" ht="28.9" customHeight="1" x14ac:dyDescent="0.2">
      <c r="B5" s="70" t="s">
        <v>18</v>
      </c>
      <c r="C5" s="71"/>
      <c r="D5" s="71"/>
      <c r="E5" s="71"/>
      <c r="F5" s="71"/>
      <c r="G5" s="71"/>
      <c r="K5" s="11"/>
    </row>
    <row r="6" spans="2:14" ht="42.75" x14ac:dyDescent="0.2">
      <c r="B6" s="10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7" t="s">
        <v>13</v>
      </c>
      <c r="K6" s="11"/>
    </row>
    <row r="7" spans="2:14" ht="41.45" customHeight="1" thickBot="1" x14ac:dyDescent="0.25"/>
    <row r="8" spans="2:14" s="3" customFormat="1" ht="30.75" thickBot="1" x14ac:dyDescent="0.25">
      <c r="B8" s="22" t="s">
        <v>1</v>
      </c>
      <c r="C8" s="5" t="s">
        <v>0</v>
      </c>
      <c r="D8" s="22" t="s">
        <v>2</v>
      </c>
      <c r="E8" s="5" t="s">
        <v>3</v>
      </c>
      <c r="F8" s="5" t="s">
        <v>4</v>
      </c>
      <c r="G8" s="5" t="s">
        <v>5</v>
      </c>
    </row>
    <row r="9" spans="2:14" ht="30" x14ac:dyDescent="0.2">
      <c r="B9" s="16">
        <v>1</v>
      </c>
      <c r="C9" s="6" t="s">
        <v>80</v>
      </c>
      <c r="D9" s="27" t="s">
        <v>2</v>
      </c>
      <c r="E9" s="4">
        <v>110</v>
      </c>
      <c r="F9" s="4">
        <v>3455.4700000000003</v>
      </c>
      <c r="G9" s="17">
        <f>ROUND(E9*F9,2)</f>
        <v>380101.7</v>
      </c>
    </row>
    <row r="10" spans="2:14" ht="30.75" thickBot="1" x14ac:dyDescent="0.25">
      <c r="B10" s="18">
        <v>2</v>
      </c>
      <c r="C10" s="19" t="s">
        <v>6</v>
      </c>
      <c r="D10" s="28" t="s">
        <v>2</v>
      </c>
      <c r="E10" s="20">
        <v>110</v>
      </c>
      <c r="F10" s="20">
        <v>644.6</v>
      </c>
      <c r="G10" s="21">
        <f>ROUND(E10*F10,2)</f>
        <v>70906</v>
      </c>
    </row>
    <row r="11" spans="2:14" ht="19.5" thickBot="1" x14ac:dyDescent="0.3">
      <c r="B11" s="23" t="s">
        <v>20</v>
      </c>
      <c r="C11" s="65"/>
      <c r="D11" s="66"/>
      <c r="E11" s="66"/>
      <c r="F11" s="69"/>
      <c r="G11" s="24">
        <f>SUM(G9:G10)</f>
        <v>451007.7</v>
      </c>
      <c r="J11" s="29"/>
      <c r="L11" s="29"/>
      <c r="M11" s="29"/>
      <c r="N11" s="17"/>
    </row>
    <row r="12" spans="2:14" ht="40.15" customHeight="1" x14ac:dyDescent="0.2">
      <c r="F12" s="29"/>
      <c r="J12" s="29"/>
    </row>
    <row r="13" spans="2:14" ht="57.6" customHeight="1" x14ac:dyDescent="0.2">
      <c r="F13" s="29"/>
    </row>
    <row r="14" spans="2:14" x14ac:dyDescent="0.2">
      <c r="F14" s="29"/>
    </row>
    <row r="16" spans="2:14" x14ac:dyDescent="0.2">
      <c r="F16" s="52"/>
      <c r="J16" s="29"/>
    </row>
    <row r="17" spans="11:11" x14ac:dyDescent="0.2">
      <c r="K17" s="29"/>
    </row>
  </sheetData>
  <mergeCells count="2">
    <mergeCell ref="B5:G5"/>
    <mergeCell ref="C11:F11"/>
  </mergeCells>
  <phoneticPr fontId="4" type="noConversion"/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5"/>
  <sheetViews>
    <sheetView zoomScale="60" zoomScaleNormal="60" workbookViewId="0">
      <selection activeCell="K2" sqref="K2"/>
    </sheetView>
  </sheetViews>
  <sheetFormatPr defaultColWidth="8.85546875" defaultRowHeight="14.25" x14ac:dyDescent="0.2"/>
  <cols>
    <col min="1" max="1" width="10.85546875" style="30" customWidth="1"/>
    <col min="2" max="2" width="21.85546875" style="30" customWidth="1"/>
    <col min="3" max="3" width="19.28515625" style="30" customWidth="1"/>
    <col min="4" max="4" width="16" style="56" bestFit="1" customWidth="1"/>
    <col min="5" max="14" width="13.85546875" style="30" bestFit="1" customWidth="1"/>
    <col min="15" max="15" width="18.7109375" style="30" customWidth="1"/>
    <col min="16" max="16" width="18.140625" style="30" customWidth="1"/>
    <col min="17" max="17" width="16" style="30" customWidth="1"/>
    <col min="18" max="18" width="16.5703125" style="30" bestFit="1" customWidth="1"/>
    <col min="19" max="16384" width="8.85546875" style="30"/>
  </cols>
  <sheetData>
    <row r="1" spans="2:18" ht="169.5" customHeight="1" x14ac:dyDescent="0.2"/>
    <row r="2" spans="2:18" ht="27.75" customHeight="1" x14ac:dyDescent="0.25">
      <c r="B2" s="9" t="s">
        <v>81</v>
      </c>
      <c r="C2" s="9"/>
    </row>
    <row r="3" spans="2:18" ht="21.75" customHeight="1" x14ac:dyDescent="0.2"/>
    <row r="4" spans="2:18" ht="42.75" x14ac:dyDescent="0.2">
      <c r="B4" s="10" t="s">
        <v>19</v>
      </c>
      <c r="C4" s="8" t="s">
        <v>7</v>
      </c>
      <c r="O4" s="8" t="s">
        <v>15</v>
      </c>
      <c r="P4" s="8" t="s">
        <v>16</v>
      </c>
      <c r="Q4" s="7" t="s">
        <v>17</v>
      </c>
    </row>
    <row r="5" spans="2:18" ht="28.9" customHeight="1" x14ac:dyDescent="0.2">
      <c r="B5" s="72" t="s">
        <v>18</v>
      </c>
      <c r="C5" s="73"/>
      <c r="D5" s="73"/>
      <c r="E5" s="73"/>
      <c r="F5" s="73"/>
      <c r="G5" s="73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2:18" ht="42.75" x14ac:dyDescent="0.2">
      <c r="B6" s="10" t="s">
        <v>8</v>
      </c>
      <c r="C6" s="8" t="s">
        <v>9</v>
      </c>
      <c r="D6" s="8" t="s">
        <v>10</v>
      </c>
      <c r="K6" s="11"/>
      <c r="O6" s="8" t="s">
        <v>11</v>
      </c>
      <c r="P6" s="8" t="s">
        <v>12</v>
      </c>
      <c r="Q6" s="7" t="s">
        <v>13</v>
      </c>
    </row>
    <row r="7" spans="2:18" ht="40.15" customHeight="1" thickBot="1" x14ac:dyDescent="0.25">
      <c r="F7" s="31"/>
      <c r="J7" s="31"/>
    </row>
    <row r="8" spans="2:18" ht="29.25" thickBot="1" x14ac:dyDescent="0.25">
      <c r="B8" s="57" t="s">
        <v>0</v>
      </c>
      <c r="C8" s="57" t="s">
        <v>4</v>
      </c>
      <c r="D8" s="58" t="s">
        <v>5</v>
      </c>
      <c r="E8" s="59">
        <v>43739</v>
      </c>
      <c r="F8" s="59">
        <v>43770</v>
      </c>
      <c r="G8" s="59">
        <v>43800</v>
      </c>
      <c r="H8" s="59">
        <v>43831</v>
      </c>
      <c r="I8" s="59">
        <v>43862</v>
      </c>
      <c r="J8" s="59">
        <v>43891</v>
      </c>
      <c r="K8" s="59">
        <v>43922</v>
      </c>
      <c r="L8" s="59">
        <v>43952</v>
      </c>
      <c r="M8" s="59">
        <v>43983</v>
      </c>
      <c r="N8" s="59">
        <v>44013</v>
      </c>
      <c r="O8" s="59">
        <v>44044</v>
      </c>
      <c r="P8" s="59">
        <v>44075</v>
      </c>
      <c r="Q8" s="59">
        <v>44105</v>
      </c>
    </row>
    <row r="9" spans="2:18" ht="42.75" x14ac:dyDescent="0.2">
      <c r="B9" s="7" t="s">
        <v>80</v>
      </c>
      <c r="C9" s="32">
        <v>3455.4700000000003</v>
      </c>
      <c r="D9" s="60">
        <v>380101.7</v>
      </c>
      <c r="E9" s="60">
        <f>$C$9*E13</f>
        <v>24188.29</v>
      </c>
      <c r="F9" s="60">
        <f t="shared" ref="F9:Q9" si="0">$C$9*F13</f>
        <v>27643.760000000002</v>
      </c>
      <c r="G9" s="60">
        <f t="shared" si="0"/>
        <v>31099.230000000003</v>
      </c>
      <c r="H9" s="60">
        <f t="shared" si="0"/>
        <v>34554.700000000004</v>
      </c>
      <c r="I9" s="60">
        <f t="shared" si="0"/>
        <v>34554.700000000004</v>
      </c>
      <c r="J9" s="60">
        <f t="shared" si="0"/>
        <v>34554.700000000004</v>
      </c>
      <c r="K9" s="60">
        <f t="shared" si="0"/>
        <v>34554.700000000004</v>
      </c>
      <c r="L9" s="60">
        <f t="shared" si="0"/>
        <v>31099.230000000003</v>
      </c>
      <c r="M9" s="60">
        <f t="shared" si="0"/>
        <v>27643.760000000002</v>
      </c>
      <c r="N9" s="60">
        <f t="shared" si="0"/>
        <v>27643.760000000002</v>
      </c>
      <c r="O9" s="60">
        <f t="shared" si="0"/>
        <v>24188.29</v>
      </c>
      <c r="P9" s="60">
        <f t="shared" si="0"/>
        <v>24188.29</v>
      </c>
      <c r="Q9" s="60">
        <f t="shared" si="0"/>
        <v>24188.29</v>
      </c>
    </row>
    <row r="10" spans="2:18" ht="43.5" thickBot="1" x14ac:dyDescent="0.25">
      <c r="B10" s="61" t="s">
        <v>6</v>
      </c>
      <c r="C10" s="62">
        <v>644.6</v>
      </c>
      <c r="D10" s="63">
        <v>70906</v>
      </c>
      <c r="E10" s="63">
        <f>$C$10*E13</f>
        <v>4512.2</v>
      </c>
      <c r="F10" s="63">
        <f t="shared" ref="F10:Q10" si="1">$C$10*F13</f>
        <v>5156.8</v>
      </c>
      <c r="G10" s="63">
        <f t="shared" si="1"/>
        <v>5801.4000000000005</v>
      </c>
      <c r="H10" s="63">
        <f t="shared" si="1"/>
        <v>6446</v>
      </c>
      <c r="I10" s="63">
        <f t="shared" si="1"/>
        <v>6446</v>
      </c>
      <c r="J10" s="63">
        <f t="shared" si="1"/>
        <v>6446</v>
      </c>
      <c r="K10" s="63">
        <f t="shared" si="1"/>
        <v>6446</v>
      </c>
      <c r="L10" s="63">
        <f t="shared" si="1"/>
        <v>5801.4000000000005</v>
      </c>
      <c r="M10" s="63">
        <f t="shared" si="1"/>
        <v>5156.8</v>
      </c>
      <c r="N10" s="63">
        <f t="shared" si="1"/>
        <v>5156.8</v>
      </c>
      <c r="O10" s="63">
        <f t="shared" si="1"/>
        <v>4512.2</v>
      </c>
      <c r="P10" s="63">
        <f t="shared" si="1"/>
        <v>4512.2</v>
      </c>
      <c r="Q10" s="63">
        <f t="shared" si="1"/>
        <v>4512.2</v>
      </c>
    </row>
    <row r="11" spans="2:18" ht="15.75" thickBot="1" x14ac:dyDescent="0.3">
      <c r="C11" s="64">
        <f>SUM(C9:C10)</f>
        <v>4100.0700000000006</v>
      </c>
      <c r="D11" s="64">
        <f>SUM(D9:D10)</f>
        <v>451007.7</v>
      </c>
      <c r="E11" s="64">
        <f t="shared" ref="E11" si="2">SUM(E9:E10)</f>
        <v>28700.49</v>
      </c>
      <c r="F11" s="64">
        <f t="shared" ref="F11" si="3">SUM(F9:F10)</f>
        <v>32800.560000000005</v>
      </c>
      <c r="G11" s="64">
        <f t="shared" ref="G11" si="4">SUM(G9:G10)</f>
        <v>36900.630000000005</v>
      </c>
      <c r="H11" s="64">
        <f t="shared" ref="H11" si="5">SUM(H9:H10)</f>
        <v>41000.700000000004</v>
      </c>
      <c r="I11" s="64">
        <f t="shared" ref="I11" si="6">SUM(I9:I10)</f>
        <v>41000.700000000004</v>
      </c>
      <c r="J11" s="64">
        <f t="shared" ref="J11" si="7">SUM(J9:J10)</f>
        <v>41000.700000000004</v>
      </c>
      <c r="K11" s="64">
        <f t="shared" ref="K11" si="8">SUM(K9:K10)</f>
        <v>41000.700000000004</v>
      </c>
      <c r="L11" s="64">
        <f t="shared" ref="L11" si="9">SUM(L9:L10)</f>
        <v>36900.630000000005</v>
      </c>
      <c r="M11" s="64">
        <f t="shared" ref="M11" si="10">SUM(M9:M10)</f>
        <v>32800.560000000005</v>
      </c>
      <c r="N11" s="64">
        <f t="shared" ref="N11" si="11">SUM(N9:N10)</f>
        <v>32800.560000000005</v>
      </c>
      <c r="O11" s="64">
        <f t="shared" ref="O11" si="12">SUM(O9:O10)</f>
        <v>28700.49</v>
      </c>
      <c r="P11" s="64">
        <f t="shared" ref="P11" si="13">SUM(P9:P10)</f>
        <v>28700.49</v>
      </c>
      <c r="Q11" s="64">
        <f t="shared" ref="Q11" si="14">SUM(Q9:Q10)</f>
        <v>28700.49</v>
      </c>
      <c r="R11" s="31">
        <f>SUM(E11:Q11)</f>
        <v>451007.7</v>
      </c>
    </row>
    <row r="12" spans="2:18" x14ac:dyDescent="0.2">
      <c r="K12" s="31"/>
    </row>
    <row r="13" spans="2:18" x14ac:dyDescent="0.2">
      <c r="E13" s="30">
        <v>7</v>
      </c>
      <c r="F13" s="30">
        <v>8</v>
      </c>
      <c r="G13" s="30">
        <v>9</v>
      </c>
      <c r="H13" s="30">
        <v>10</v>
      </c>
      <c r="I13" s="30">
        <v>10</v>
      </c>
      <c r="J13" s="30">
        <v>10</v>
      </c>
      <c r="K13" s="30">
        <v>10</v>
      </c>
      <c r="L13" s="30">
        <v>9</v>
      </c>
      <c r="M13" s="30">
        <v>8</v>
      </c>
      <c r="N13" s="30">
        <v>8</v>
      </c>
      <c r="O13" s="30">
        <v>7</v>
      </c>
      <c r="P13" s="30">
        <v>7</v>
      </c>
      <c r="Q13" s="30">
        <v>7</v>
      </c>
      <c r="R13" s="30">
        <f>SUM(E13:Q13)</f>
        <v>110</v>
      </c>
    </row>
    <row r="15" spans="2:18" x14ac:dyDescent="0.2">
      <c r="E15" s="31">
        <f>$C$11*E13</f>
        <v>28700.490000000005</v>
      </c>
      <c r="F15" s="31">
        <f t="shared" ref="F15:Q15" si="15">$C$11*F13</f>
        <v>32800.560000000005</v>
      </c>
      <c r="G15" s="31">
        <f t="shared" si="15"/>
        <v>36900.630000000005</v>
      </c>
      <c r="H15" s="31">
        <f t="shared" si="15"/>
        <v>41000.700000000004</v>
      </c>
      <c r="I15" s="31">
        <f t="shared" si="15"/>
        <v>41000.700000000004</v>
      </c>
      <c r="J15" s="31">
        <f t="shared" si="15"/>
        <v>41000.700000000004</v>
      </c>
      <c r="K15" s="31">
        <f t="shared" si="15"/>
        <v>41000.700000000004</v>
      </c>
      <c r="L15" s="31">
        <f t="shared" si="15"/>
        <v>36900.630000000005</v>
      </c>
      <c r="M15" s="31">
        <f t="shared" si="15"/>
        <v>32800.560000000005</v>
      </c>
      <c r="N15" s="31">
        <f t="shared" si="15"/>
        <v>32800.560000000005</v>
      </c>
      <c r="O15" s="31">
        <f t="shared" si="15"/>
        <v>28700.490000000005</v>
      </c>
      <c r="P15" s="31">
        <f t="shared" si="15"/>
        <v>28700.490000000005</v>
      </c>
      <c r="Q15" s="31">
        <f t="shared" si="15"/>
        <v>28700.490000000005</v>
      </c>
      <c r="R15" s="31">
        <f>SUM(E15:Q15)</f>
        <v>451007.7</v>
      </c>
    </row>
  </sheetData>
  <mergeCells count="1">
    <mergeCell ref="B5:Q5"/>
  </mergeCells>
  <pageMargins left="0" right="0" top="0" bottom="0" header="0" footer="0"/>
  <pageSetup paperSize="9" scale="5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0"/>
  <sheetViews>
    <sheetView tabSelected="1" topLeftCell="A10" zoomScale="50" zoomScaleNormal="50" workbookViewId="0"/>
  </sheetViews>
  <sheetFormatPr defaultColWidth="8.85546875" defaultRowHeight="14.25" x14ac:dyDescent="0.2"/>
  <cols>
    <col min="1" max="1" width="8.85546875" style="30"/>
    <col min="2" max="2" width="10.42578125" style="30" customWidth="1"/>
    <col min="3" max="3" width="8.28515625" style="30" customWidth="1"/>
    <col min="4" max="4" width="9.140625" style="30" bestFit="1" customWidth="1"/>
    <col min="5" max="5" width="11.140625" style="30" bestFit="1" customWidth="1"/>
    <col min="6" max="6" width="11.28515625" style="30" bestFit="1" customWidth="1"/>
    <col min="7" max="7" width="12.42578125" style="30" bestFit="1" customWidth="1"/>
    <col min="8" max="8" width="11.140625" style="30" bestFit="1" customWidth="1"/>
    <col min="9" max="9" width="12.42578125" style="30" bestFit="1" customWidth="1"/>
    <col min="10" max="10" width="11.140625" style="30" bestFit="1" customWidth="1"/>
    <col min="11" max="12" width="11.28515625" style="30" bestFit="1" customWidth="1"/>
    <col min="13" max="13" width="13.7109375" style="30" bestFit="1" customWidth="1"/>
    <col min="14" max="14" width="14.28515625" style="30" bestFit="1" customWidth="1"/>
    <col min="15" max="15" width="9.140625" style="30" bestFit="1" customWidth="1"/>
    <col min="16" max="16" width="13.7109375" style="30" bestFit="1" customWidth="1"/>
    <col min="17" max="17" width="12.42578125" style="30" bestFit="1" customWidth="1"/>
    <col min="18" max="18" width="9.140625" style="30" bestFit="1" customWidth="1"/>
    <col min="19" max="19" width="13.7109375" style="30" bestFit="1" customWidth="1"/>
    <col min="20" max="20" width="12.28515625" style="30" bestFit="1" customWidth="1"/>
    <col min="21" max="21" width="13.7109375" style="30" bestFit="1" customWidth="1"/>
    <col min="22" max="22" width="11.28515625" style="30" bestFit="1" customWidth="1"/>
    <col min="23" max="23" width="13.7109375" style="30" bestFit="1" customWidth="1"/>
    <col min="24" max="16384" width="8.85546875" style="30"/>
  </cols>
  <sheetData>
    <row r="1" spans="2:23" ht="168.75" customHeight="1" x14ac:dyDescent="0.2"/>
    <row r="2" spans="2:23" s="1" customFormat="1" ht="15.75" x14ac:dyDescent="0.25">
      <c r="B2" s="2" t="s">
        <v>51</v>
      </c>
      <c r="C2" s="2"/>
      <c r="D2" s="25"/>
    </row>
    <row r="3" spans="2:23" s="1" customFormat="1" ht="15" x14ac:dyDescent="0.2"/>
    <row r="4" spans="2:23" s="1" customFormat="1" ht="15" x14ac:dyDescent="0.2">
      <c r="B4" s="1" t="s">
        <v>19</v>
      </c>
      <c r="I4" s="1" t="s">
        <v>18</v>
      </c>
      <c r="S4" s="39" t="s">
        <v>50</v>
      </c>
    </row>
    <row r="5" spans="2:23" s="1" customFormat="1" ht="15" x14ac:dyDescent="0.2">
      <c r="B5" s="1" t="s">
        <v>7</v>
      </c>
      <c r="S5" s="39" t="s">
        <v>9</v>
      </c>
    </row>
    <row r="6" spans="2:23" s="1" customFormat="1" ht="15" x14ac:dyDescent="0.2">
      <c r="B6" s="1" t="s">
        <v>15</v>
      </c>
      <c r="S6" s="39" t="s">
        <v>10</v>
      </c>
    </row>
    <row r="7" spans="2:23" s="1" customFormat="1" ht="15" x14ac:dyDescent="0.2">
      <c r="B7" s="1" t="s">
        <v>49</v>
      </c>
      <c r="S7" s="39" t="s">
        <v>11</v>
      </c>
    </row>
    <row r="9" spans="2:23" x14ac:dyDescent="0.2">
      <c r="B9" s="33">
        <v>1</v>
      </c>
      <c r="C9" s="33">
        <v>2</v>
      </c>
      <c r="D9" s="33">
        <v>3</v>
      </c>
      <c r="E9" s="33">
        <v>4</v>
      </c>
      <c r="F9" s="33">
        <v>5</v>
      </c>
      <c r="G9" s="33">
        <v>6</v>
      </c>
      <c r="H9" s="33">
        <v>7</v>
      </c>
      <c r="I9" s="33">
        <v>8</v>
      </c>
      <c r="J9" s="33">
        <v>9</v>
      </c>
      <c r="K9" s="33">
        <v>10</v>
      </c>
      <c r="L9" s="33">
        <v>11</v>
      </c>
      <c r="M9" s="33">
        <v>12</v>
      </c>
      <c r="N9" s="33">
        <v>13</v>
      </c>
      <c r="O9" s="33">
        <v>14</v>
      </c>
      <c r="P9" s="33">
        <v>15</v>
      </c>
      <c r="Q9" s="33">
        <v>16</v>
      </c>
      <c r="R9" s="33">
        <v>17</v>
      </c>
      <c r="S9" s="33">
        <v>18</v>
      </c>
    </row>
    <row r="10" spans="2:23" s="25" customFormat="1" ht="108.6" customHeight="1" x14ac:dyDescent="0.2">
      <c r="B10" s="36" t="s">
        <v>21</v>
      </c>
      <c r="C10" s="36" t="s">
        <v>22</v>
      </c>
      <c r="D10" s="36" t="s">
        <v>23</v>
      </c>
      <c r="E10" s="34" t="s">
        <v>24</v>
      </c>
      <c r="F10" s="34" t="s">
        <v>25</v>
      </c>
      <c r="G10" s="34" t="s">
        <v>26</v>
      </c>
      <c r="H10" s="34" t="s">
        <v>27</v>
      </c>
      <c r="I10" s="34" t="s">
        <v>28</v>
      </c>
      <c r="J10" s="34" t="s">
        <v>29</v>
      </c>
      <c r="K10" s="34" t="s">
        <v>30</v>
      </c>
      <c r="L10" s="34" t="s">
        <v>31</v>
      </c>
      <c r="M10" s="34" t="s">
        <v>32</v>
      </c>
      <c r="N10" s="34" t="s">
        <v>33</v>
      </c>
      <c r="O10" s="34" t="s">
        <v>34</v>
      </c>
      <c r="P10" s="34" t="s">
        <v>35</v>
      </c>
      <c r="Q10" s="34" t="s">
        <v>36</v>
      </c>
      <c r="R10" s="34" t="s">
        <v>37</v>
      </c>
      <c r="S10" s="34" t="s">
        <v>38</v>
      </c>
    </row>
    <row r="11" spans="2:23" s="1" customFormat="1" ht="84.6" customHeight="1" x14ac:dyDescent="0.25">
      <c r="B11" s="37"/>
      <c r="C11" s="37"/>
      <c r="D11" s="37"/>
      <c r="E11" s="27" t="s">
        <v>39</v>
      </c>
      <c r="F11" s="40" t="s">
        <v>40</v>
      </c>
      <c r="G11" s="40" t="s">
        <v>40</v>
      </c>
      <c r="H11" s="27" t="s">
        <v>41</v>
      </c>
      <c r="I11" s="27" t="s">
        <v>41</v>
      </c>
      <c r="J11" s="40" t="s">
        <v>42</v>
      </c>
      <c r="K11" s="27" t="s">
        <v>43</v>
      </c>
      <c r="L11" s="27" t="s">
        <v>43</v>
      </c>
      <c r="M11" s="27" t="s">
        <v>43</v>
      </c>
      <c r="N11" s="40" t="s">
        <v>44</v>
      </c>
      <c r="O11" s="40" t="s">
        <v>44</v>
      </c>
      <c r="P11" s="40" t="s">
        <v>44</v>
      </c>
      <c r="Q11" s="27" t="s">
        <v>45</v>
      </c>
      <c r="R11" s="27" t="s">
        <v>45</v>
      </c>
      <c r="S11" s="27" t="s">
        <v>45</v>
      </c>
      <c r="U11" s="29">
        <v>104943.6</v>
      </c>
      <c r="V11" s="1">
        <v>27</v>
      </c>
      <c r="W11" s="29">
        <f>U11/V11</f>
        <v>3886.8</v>
      </c>
    </row>
    <row r="12" spans="2:23" s="1" customFormat="1" ht="25.15" customHeight="1" x14ac:dyDescent="0.25">
      <c r="B12" s="37"/>
      <c r="C12" s="37"/>
      <c r="D12" s="37"/>
      <c r="E12" s="35"/>
      <c r="F12" s="55" t="s">
        <v>48</v>
      </c>
      <c r="G12" s="55" t="s">
        <v>48</v>
      </c>
      <c r="H12" s="55" t="s">
        <v>48</v>
      </c>
      <c r="I12" s="55" t="s">
        <v>48</v>
      </c>
      <c r="J12" s="35"/>
      <c r="K12" s="35"/>
      <c r="L12" s="35"/>
      <c r="M12" s="35"/>
      <c r="N12" s="35"/>
      <c r="O12" s="35"/>
      <c r="P12" s="35"/>
      <c r="Q12" s="35"/>
      <c r="R12" s="35"/>
      <c r="S12" s="35"/>
      <c r="U12" s="29">
        <v>432811.5</v>
      </c>
      <c r="V12" s="1">
        <v>110</v>
      </c>
      <c r="W12" s="29">
        <f>U12/V12</f>
        <v>3934.65</v>
      </c>
    </row>
    <row r="13" spans="2:23" s="1" customFormat="1" ht="140.44999999999999" customHeight="1" x14ac:dyDescent="0.2">
      <c r="B13" s="38">
        <v>1</v>
      </c>
      <c r="C13" s="36" t="s">
        <v>46</v>
      </c>
      <c r="D13" s="38">
        <v>27</v>
      </c>
      <c r="E13" s="34" t="s">
        <v>47</v>
      </c>
      <c r="F13" s="40">
        <v>9</v>
      </c>
      <c r="G13" s="40">
        <v>9</v>
      </c>
      <c r="H13" s="40"/>
      <c r="I13" s="40">
        <v>9</v>
      </c>
      <c r="J13" s="35"/>
      <c r="K13" s="35"/>
      <c r="L13" s="35"/>
      <c r="M13" s="35"/>
      <c r="N13" s="35"/>
      <c r="O13" s="35"/>
      <c r="P13" s="35"/>
      <c r="Q13" s="35"/>
      <c r="R13" s="35"/>
      <c r="S13" s="35"/>
      <c r="U13" s="41">
        <f>SUM(U11:U12)</f>
        <v>537755.1</v>
      </c>
      <c r="V13" s="29">
        <f>U13/D15</f>
        <v>3925.2197080291971</v>
      </c>
    </row>
    <row r="14" spans="2:23" s="1" customFormat="1" ht="154.15" customHeight="1" x14ac:dyDescent="0.2">
      <c r="B14" s="38">
        <v>2</v>
      </c>
      <c r="C14" s="36" t="s">
        <v>46</v>
      </c>
      <c r="D14" s="38">
        <v>110</v>
      </c>
      <c r="E14" s="35"/>
      <c r="F14" s="35"/>
      <c r="G14" s="35"/>
      <c r="H14" s="35"/>
      <c r="I14" s="35"/>
      <c r="J14" s="34" t="s">
        <v>47</v>
      </c>
      <c r="K14" s="40">
        <v>14</v>
      </c>
      <c r="L14" s="40">
        <v>15</v>
      </c>
      <c r="M14" s="40">
        <v>14</v>
      </c>
      <c r="N14" s="40">
        <v>11</v>
      </c>
      <c r="O14" s="40">
        <v>12</v>
      </c>
      <c r="P14" s="40">
        <v>11</v>
      </c>
      <c r="Q14" s="40">
        <v>11</v>
      </c>
      <c r="R14" s="40">
        <v>11</v>
      </c>
      <c r="S14" s="40">
        <v>11</v>
      </c>
    </row>
    <row r="15" spans="2:23" s="1" customFormat="1" ht="31.5" x14ac:dyDescent="0.25">
      <c r="B15" s="37"/>
      <c r="C15" s="38" t="s">
        <v>20</v>
      </c>
      <c r="D15" s="38">
        <v>137</v>
      </c>
      <c r="E15" s="35"/>
      <c r="F15" s="4"/>
      <c r="G15" s="4">
        <v>69962.399999999994</v>
      </c>
      <c r="H15" s="4"/>
      <c r="I15" s="4">
        <v>69962.399999999994</v>
      </c>
      <c r="J15" s="4"/>
      <c r="K15" s="4"/>
      <c r="L15" s="4"/>
      <c r="M15" s="4">
        <v>132151.20000000001</v>
      </c>
      <c r="N15" s="4"/>
      <c r="O15" s="4"/>
      <c r="P15" s="4">
        <v>132151.20000000001</v>
      </c>
      <c r="Q15" s="4"/>
      <c r="R15" s="4"/>
      <c r="S15" s="4">
        <v>128264.4</v>
      </c>
      <c r="U15" s="29">
        <f>SUM(M15:S15)</f>
        <v>392566.80000000005</v>
      </c>
      <c r="V15" s="1">
        <v>110</v>
      </c>
      <c r="W15" s="29">
        <f>U15-U13</f>
        <v>-145188.29999999993</v>
      </c>
    </row>
    <row r="16" spans="2:23" x14ac:dyDescent="0.2">
      <c r="V16" s="31">
        <f>U15/V15</f>
        <v>3568.7890909090916</v>
      </c>
    </row>
    <row r="19" spans="4:21" x14ac:dyDescent="0.2">
      <c r="D19" s="30">
        <v>1</v>
      </c>
      <c r="E19" s="32">
        <v>3925.2197080291971</v>
      </c>
      <c r="F19" s="30">
        <v>18</v>
      </c>
      <c r="G19" s="31">
        <f>E19*F19</f>
        <v>70653.954744525545</v>
      </c>
      <c r="I19" s="31">
        <f>I13*E19</f>
        <v>35326.977372262772</v>
      </c>
      <c r="M19" s="30">
        <f>SUM(K14:M14)</f>
        <v>43</v>
      </c>
      <c r="P19" s="30">
        <f>SUM(N14:P14)</f>
        <v>34</v>
      </c>
      <c r="S19" s="30">
        <f>SUM(Q14:S14)</f>
        <v>33</v>
      </c>
      <c r="T19" s="30">
        <f>SUM(S19,P19,M19)</f>
        <v>110</v>
      </c>
    </row>
    <row r="20" spans="4:21" x14ac:dyDescent="0.2">
      <c r="G20" s="31"/>
      <c r="N20" s="31">
        <f>M19*$E$19</f>
        <v>168784.44744525547</v>
      </c>
      <c r="Q20" s="31">
        <f>P19*$E$19</f>
        <v>133457.4700729927</v>
      </c>
      <c r="T20" s="31">
        <f>S19*$E$19</f>
        <v>129532.2503649635</v>
      </c>
      <c r="U20" s="31">
        <f>SUM(N20:T20)</f>
        <v>431774.16788321169</v>
      </c>
    </row>
  </sheetData>
  <phoneticPr fontId="4" type="noConversion"/>
  <pageMargins left="0.51181102362204722" right="0.51181102362204722" top="0.78740157480314965" bottom="0.78740157480314965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01 PILAR PLAN COMPOS SRH AGO 19</vt:lpstr>
      <vt:lpstr>02 PILAR PLAN GERAL SRH AGO 19</vt:lpstr>
      <vt:lpstr>03 PILAR PLAN GERAL SRH CONCOR </vt:lpstr>
      <vt:lpstr>04 CRONOG CONVENIO</vt:lpstr>
      <vt:lpstr>'01 PILAR PLAN COMPOS SRH AGO 19'!Area_de_impressao</vt:lpstr>
      <vt:lpstr>'02 PILAR PLAN GERAL SRH AGO 19'!Area_de_impressao</vt:lpstr>
      <vt:lpstr>'03 PILAR PLAN GERAL SRH CONCOR '!Area_de_impressao</vt:lpstr>
      <vt:lpstr>'04 CRONOG CONVENIO'!Area_de_impressao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Carlos Costa</dc:creator>
  <cp:lastModifiedBy>SEDRUMA</cp:lastModifiedBy>
  <cp:lastPrinted>2019-08-09T11:25:10Z</cp:lastPrinted>
  <dcterms:created xsi:type="dcterms:W3CDTF">2015-02-12T13:05:04Z</dcterms:created>
  <dcterms:modified xsi:type="dcterms:W3CDTF">2019-08-09T11:25:15Z</dcterms:modified>
</cp:coreProperties>
</file>