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121" windowWidth="5580" windowHeight="3810" activeTab="0"/>
  </bookViews>
  <sheets>
    <sheet name="PLANILHA" sheetId="1" r:id="rId1"/>
    <sheet name="CRONOGRAMA" sheetId="2" r:id="rId2"/>
    <sheet name="Plan2" sheetId="3" r:id="rId3"/>
  </sheets>
  <definedNames>
    <definedName name="_xlnm.Print_Area" localSheetId="1">'CRONOGRAMA'!$A$1:$O$31</definedName>
    <definedName name="_xlnm.Print_Area" localSheetId="0">'PLANILHA'!$B$1:$L$230</definedName>
  </definedNames>
  <calcPr fullCalcOnLoad="1"/>
</workbook>
</file>

<file path=xl/sharedStrings.xml><?xml version="1.0" encoding="utf-8"?>
<sst xmlns="http://schemas.openxmlformats.org/spreadsheetml/2006/main" count="931" uniqueCount="442">
  <si>
    <t>ITEM</t>
  </si>
  <si>
    <t>un</t>
  </si>
  <si>
    <t>m²</t>
  </si>
  <si>
    <t>1.1</t>
  </si>
  <si>
    <t>DESCRIÇÃO DOS SERVIÇOS</t>
  </si>
  <si>
    <t>UNID.</t>
  </si>
  <si>
    <t>QUANT.</t>
  </si>
  <si>
    <t>1.0</t>
  </si>
  <si>
    <t xml:space="preserve">SERVIÇOS PRELIMINARES </t>
  </si>
  <si>
    <t>SERVIÇOS FINAIS</t>
  </si>
  <si>
    <t>CÓDIGO</t>
  </si>
  <si>
    <t>FONTE</t>
  </si>
  <si>
    <t>CPOS</t>
  </si>
  <si>
    <t>REFORMA DO PAM</t>
  </si>
  <si>
    <t>PR. UNIT. (R$)</t>
  </si>
  <si>
    <t>2.1</t>
  </si>
  <si>
    <t>5.0</t>
  </si>
  <si>
    <t>5.1</t>
  </si>
  <si>
    <t>PLACA DE IDENTIFICAÇÃO DE OBRA</t>
  </si>
  <si>
    <t>PR. UNIT.          C/ BDI (R$)</t>
  </si>
  <si>
    <t>14.10.111</t>
  </si>
  <si>
    <t>44.20.280</t>
  </si>
  <si>
    <t>CHAPISCO</t>
  </si>
  <si>
    <t>REBOCO</t>
  </si>
  <si>
    <t>m³</t>
  </si>
  <si>
    <t>ALVENARIA DE BLOCO DE CONCRETO DE VEDAÇÃO DE 14 X 19 X 39 CM</t>
  </si>
  <si>
    <t>03.02.040</t>
  </si>
  <si>
    <t>17.02.020</t>
  </si>
  <si>
    <t>17.02.220</t>
  </si>
  <si>
    <t>m</t>
  </si>
  <si>
    <t>VALOR                    C/ BDI (R$)</t>
  </si>
  <si>
    <t>Custo Total</t>
  </si>
  <si>
    <t>30.01.120</t>
  </si>
  <si>
    <t>23.04.070</t>
  </si>
  <si>
    <t>03.04.020</t>
  </si>
  <si>
    <t>46.02.070</t>
  </si>
  <si>
    <t>46.01.020</t>
  </si>
  <si>
    <t>44.03.050</t>
  </si>
  <si>
    <t>44.03.180</t>
  </si>
  <si>
    <t>44.03.130</t>
  </si>
  <si>
    <t>3.1</t>
  </si>
  <si>
    <t>DISPENSER PAPEL HIGIÊNICO EM ABS PARA ROLÃO 300 / 600 M, COM VISOR</t>
  </si>
  <si>
    <t>DISPENSER TOALHEIRO EM ABS, PARA FOLHAS</t>
  </si>
  <si>
    <t>SABONETEIRA TIPO DISPENSER, PARA REFIL DE 800 ML</t>
  </si>
  <si>
    <t>2.1.1</t>
  </si>
  <si>
    <t>2.1.2</t>
  </si>
  <si>
    <t>2.0</t>
  </si>
  <si>
    <t>02.08.020</t>
  </si>
  <si>
    <t>VALOR S/BDI (R$)</t>
  </si>
  <si>
    <t>2.1.1.2</t>
  </si>
  <si>
    <t>2.1.1.3</t>
  </si>
  <si>
    <t>2.1.1.4</t>
  </si>
  <si>
    <t>2.1.2.1</t>
  </si>
  <si>
    <t>2.1.2.2</t>
  </si>
  <si>
    <t>2.1.2.6</t>
  </si>
  <si>
    <t>1º MÊS</t>
  </si>
  <si>
    <t>2º MÊS</t>
  </si>
  <si>
    <t>3º MÊS</t>
  </si>
  <si>
    <t>4º MÊS</t>
  </si>
  <si>
    <t>TOTAL</t>
  </si>
  <si>
    <t>DESCRIÇÃO</t>
  </si>
  <si>
    <t>SUB-TOTAL</t>
  </si>
  <si>
    <t>%</t>
  </si>
  <si>
    <t>3.0</t>
  </si>
  <si>
    <t>4.0</t>
  </si>
  <si>
    <t>TOTAL GERAL</t>
  </si>
  <si>
    <t>CRONOGRAMA FÍSICO-FINANCEIRO</t>
  </si>
  <si>
    <t>OBRA: REFORMA GINÁSIO DE ESPORTES "PEDRO BATISTA"
LOCAL: JOAQUIM FRANCISCO DE CARVALHO, 151, SUBURBIO - PILAR DO SUL/SP
PROPRIETÁRIO: PREFEITURA DE PILAR DO SUL</t>
  </si>
  <si>
    <r>
      <t xml:space="preserve">FONTES: SINAPI - DATA BASE: </t>
    </r>
    <r>
      <rPr>
        <b/>
        <sz val="12"/>
        <rFont val="Calibri"/>
        <family val="2"/>
      </rPr>
      <t>01/2019 / CPOS 174 (DESONERADO)
BDI: 00.00%</t>
    </r>
  </si>
  <si>
    <t>04.11.120</t>
  </si>
  <si>
    <t>2.1.1.9</t>
  </si>
  <si>
    <t>Mictório de louça sifonado auto aspirante</t>
  </si>
  <si>
    <t>44.01.200</t>
  </si>
  <si>
    <t>4.1</t>
  </si>
  <si>
    <t>2.1.2.9</t>
  </si>
  <si>
    <t>2.1.2.10</t>
  </si>
  <si>
    <t>04.11.080</t>
  </si>
  <si>
    <t>Retirada de aparelho sanitário incluindo acessórios</t>
  </si>
  <si>
    <t>Retirada de registro ou válvula embutidos</t>
  </si>
  <si>
    <t>04.08.020</t>
  </si>
  <si>
    <t>Demolição manual de alvenaria de elevação ou elemento vazado, incluindo revestimento</t>
  </si>
  <si>
    <t>Retirada de folha de esquadria em madeira</t>
  </si>
  <si>
    <t>Demolição manual de revestimento cerâmico, incluindo a base (PISO)</t>
  </si>
  <si>
    <t>44.03.010</t>
  </si>
  <si>
    <t>2.1.2.11</t>
  </si>
  <si>
    <t>Dispenser toalheiro em ABS e policarbonato para bobina de 20 cm x 200 m, com alavanca</t>
  </si>
  <si>
    <t>Dispenser papel higiênico em ABS para rolão 300 / 600 m, com visor</t>
  </si>
  <si>
    <t>Saboneteira tipo dispenser, para refil de 800 ml</t>
  </si>
  <si>
    <t>Tampa de plástico para bacia sanitária</t>
  </si>
  <si>
    <t>INSTALAÇÃO/ EXECUÇÕES</t>
  </si>
  <si>
    <t>Demolição manual de revestimento cerâmico vertical, incluindo a base (AZULEJOS)</t>
  </si>
  <si>
    <t>EXECUÇÃO</t>
  </si>
  <si>
    <t>VIGABALDRAME</t>
  </si>
  <si>
    <t>ACABAMENTO</t>
  </si>
  <si>
    <t>ADMINISTRAÇÃO/COZINHA</t>
  </si>
  <si>
    <t>4.2</t>
  </si>
  <si>
    <t>Espelho em vidro cristal liso, espessura de 4 mm, colocado sobre a parede</t>
  </si>
  <si>
    <t>26.04.010</t>
  </si>
  <si>
    <t>SINAPI</t>
  </si>
  <si>
    <t xml:space="preserve">BANHEIROS ACESSÍVEIS - FEMININO E MASCULINO </t>
  </si>
  <si>
    <t xml:space="preserve">BANHEIROS (MASCULIMO E FEMININO) </t>
  </si>
  <si>
    <t>Retirada de batente com guarnição e peças lineares em madeira, chumbados</t>
  </si>
  <si>
    <t>04.08.060</t>
  </si>
  <si>
    <t>43.02.140</t>
  </si>
  <si>
    <t>Chuveiro elétrico de 5500 W / 220 V em PVC</t>
  </si>
  <si>
    <t>Armadura em barra de aço CA-50 (A ou B) fyk = 500 Mpa</t>
  </si>
  <si>
    <t>kg</t>
  </si>
  <si>
    <t>10.01.040</t>
  </si>
  <si>
    <t>10.01.060</t>
  </si>
  <si>
    <t>Armadura em barra de aço CA-60 (A ou B) fyk = 600 Mpa</t>
  </si>
  <si>
    <t>09.01.030</t>
  </si>
  <si>
    <t xml:space="preserve">Forma em madeira comum para estrutura </t>
  </si>
  <si>
    <t>14.01.050</t>
  </si>
  <si>
    <t>12.01.020</t>
  </si>
  <si>
    <t>3.2</t>
  </si>
  <si>
    <t>Alvenaria de embasamento em bloco de concreto de 14 x 19 x 39 cm - classe A</t>
  </si>
  <si>
    <t>Eletroduto de PVC corrugado flexível leve, diâmetro externo de 25 mm</t>
  </si>
  <si>
    <t>38.19.030</t>
  </si>
  <si>
    <t>JANELA DE ALUMÍNIO MAXIM-AR, FIXAÇÃO COM ARGAMASSA, COM VIDROS, PADRONIZADA. AF_07/2016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</si>
  <si>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</si>
  <si>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</si>
  <si>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</si>
  <si>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</si>
  <si>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24.02.060</t>
  </si>
  <si>
    <t>Porta/portão de abrir em chapa, sob medida</t>
  </si>
  <si>
    <t>2.1.2.12</t>
  </si>
  <si>
    <t>REFORMA  - BANHEIROS</t>
  </si>
  <si>
    <t xml:space="preserve"> BANHEIROS ACESSÍVEIS</t>
  </si>
  <si>
    <t xml:space="preserve"> REFORMA VERSTIÁRIOS</t>
  </si>
  <si>
    <t>RETIRADAS - DEMOLIÇÕES (FEMININO E MASCULINO)</t>
  </si>
  <si>
    <t>3.2.1</t>
  </si>
  <si>
    <t>3.2.3</t>
  </si>
  <si>
    <t>3.2.8</t>
  </si>
  <si>
    <t>3.2.9</t>
  </si>
  <si>
    <t>3.2.10</t>
  </si>
  <si>
    <t>3.2.11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</si>
  <si>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</si>
  <si>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</si>
  <si>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</si>
  <si>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</si>
  <si>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</si>
  <si>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</si>
  <si>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</si>
  <si>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</si>
  <si>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</si>
  <si>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</si>
  <si>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3.2.23</t>
  </si>
  <si>
    <t>FDE</t>
  </si>
  <si>
    <t>5.1.1</t>
  </si>
  <si>
    <t>5.1.2</t>
  </si>
  <si>
    <t>5.1.3</t>
  </si>
  <si>
    <t>7.1</t>
  </si>
  <si>
    <t>6.1.2</t>
  </si>
  <si>
    <t>REMOÇÃO DE JANELAS, DE FORMA MANUAL</t>
  </si>
  <si>
    <t>REMOÇÃO DE LUMINÁRIAS, DE FORMA MANUAL</t>
  </si>
  <si>
    <t>VASO SANITARIO SIFONADO CONVENCIONAL COM LOUÇA BRANCA, INCLUSO CONJUNTO DE LIGAÇÃO PARA BACIA SANITÁRIA AJUSTÁVEL - FORNECIMENTO E INSTALAÇÃO</t>
  </si>
  <si>
    <t>PORTA EM ALUMÍNIO DE ABRIR TIPO VENEZIANA COM GUARNIÇÃO, BATENTE, FIXAÇÃO, PINTADA, TRINCO E ACESSÓRIOS - COMPLETA</t>
  </si>
  <si>
    <t>14.30.020</t>
  </si>
  <si>
    <t>Divisória em placas de granilite com espessura de 3 cm, instalado</t>
  </si>
  <si>
    <t>Placa cerâmica esmaltada PEI-4 para área interna, grupo de absorção BIIa, resistência química
A, assentado com argamassa colante industrializada</t>
  </si>
  <si>
    <t>18.06.022</t>
  </si>
  <si>
    <t>18.06.410</t>
  </si>
  <si>
    <t xml:space="preserve">Rejuntamento em placas cerâmicas com argamassa industrializada para rejunte, juntas acima de3 até 5 mm
</t>
  </si>
  <si>
    <t>REVESTIMENTO CERÂMICO PARA PAREDES INTERNAS COM PLACAS TIPO ESMALTADA 
EXTRA COM REJUNTAMENTO APLICADAS EM AMBIENTES</t>
  </si>
  <si>
    <t>33.10.030</t>
  </si>
  <si>
    <t>47.04.040</t>
  </si>
  <si>
    <t>Válvula de descarga com registro próprio, completa canopla e acionador, DN= 1 1/2´</t>
  </si>
  <si>
    <t>47.04.100</t>
  </si>
  <si>
    <t>Tinta acrílica antimofo em massa, duas demãos, inclusive preparo</t>
  </si>
  <si>
    <t>Instalação/EXECUÇÃO</t>
  </si>
  <si>
    <t>PORTA EM LAMINADO FENÓLICO MELAMÍNICO - BATE RODAS - COM BATENTE EM ALUMÍNIO - 90 X 180 CM - COM ACESSÓRIOS/FECHADURA/MAÇANETA</t>
  </si>
  <si>
    <t>44.01.800</t>
  </si>
  <si>
    <t>Bacia sifonada com caixa de descarga acoplada - COM ASSENTO, ACESSÓRIOS - PARA PESSOAS COM MOBILIDADE REDUZIDA - 6 LITROS</t>
  </si>
  <si>
    <t>Retirada de chuveiro</t>
  </si>
  <si>
    <t>30.01.030</t>
  </si>
  <si>
    <t xml:space="preserve">Barra de apoio reta, para pessoas com mobilidade reduzida, em tubo de aço inoxidável de 1 1/2´x 800 mm
</t>
  </si>
  <si>
    <t>30.01.061</t>
  </si>
  <si>
    <t>30.01.130</t>
  </si>
  <si>
    <t xml:space="preserve">Barra de apoio lateral para lavatório, para pessoas com mobilidade reduzida, em tubo de aço
inoxidável de 1.1/4", comprimento 25 a 30 cm
</t>
  </si>
  <si>
    <t xml:space="preserve">Barra de proteção para lavatório, para pessoas com mobilidade reduzida, em tubo de alumínio
acabamento com pintura epóxi
</t>
  </si>
  <si>
    <t xml:space="preserve">Barra de apoio reta, para pessoas com mobilidade reduzida, em tubo de aço inoxidável de 1 1/4´
x 400 mm
</t>
  </si>
  <si>
    <t>30.08.040</t>
  </si>
  <si>
    <t xml:space="preserve">Lavatório de louça para canto sem coluna para pessoas com mobilidade reduzida </t>
  </si>
  <si>
    <t>25.01.030</t>
  </si>
  <si>
    <t xml:space="preserve">Janela em alumínio basculante com vidro, linha comercial </t>
  </si>
  <si>
    <t>16.07.040</t>
  </si>
  <si>
    <t>CORREDOR</t>
  </si>
  <si>
    <t>RETIRADAS</t>
  </si>
  <si>
    <t>Fechamento Quadra</t>
  </si>
  <si>
    <t xml:space="preserve">Broca em concreto armado diâmetro de 20 cm </t>
  </si>
  <si>
    <t>uni</t>
  </si>
  <si>
    <t>Total</t>
  </si>
  <si>
    <t>Remoção/Demolição</t>
  </si>
  <si>
    <t>PILARES/Viga</t>
  </si>
  <si>
    <t>Porta/portão de correr em chapa, completa</t>
  </si>
  <si>
    <t>EXECUÇÃO COZINHA/administração</t>
  </si>
  <si>
    <t>2.1.1.1</t>
  </si>
  <si>
    <t>2.1.1.5</t>
  </si>
  <si>
    <t>2.1.1.6</t>
  </si>
  <si>
    <t>2.1.1.7</t>
  </si>
  <si>
    <t>2.1.1.8</t>
  </si>
  <si>
    <t>2.1.2.3</t>
  </si>
  <si>
    <t>2.1.2.4</t>
  </si>
  <si>
    <t>2.1.2.5</t>
  </si>
  <si>
    <t>2.1.2.7</t>
  </si>
  <si>
    <t>2.1.2.8</t>
  </si>
  <si>
    <t>2.1.2.13</t>
  </si>
  <si>
    <t>2.1.2.14</t>
  </si>
  <si>
    <t>2.1.2.15</t>
  </si>
  <si>
    <t>2.1.2.16</t>
  </si>
  <si>
    <t>2.1.2.17</t>
  </si>
  <si>
    <t>2.1.2.18</t>
  </si>
  <si>
    <t>2.1.2.19</t>
  </si>
  <si>
    <t>LUMINÁRIAS TIPO CALHA, DE SOBREPOR, COM REATORES DE PARTIDA RÁPIDA E LÂMPADAS FLUORESCENTES 2X2X36W, COMPLETAS, FORNECIMENTO E INSTALAÇÃO</t>
  </si>
  <si>
    <t xml:space="preserve">73953/008 </t>
  </si>
  <si>
    <t>Válvula de mictório cromado, completa, DN= 3/4´</t>
  </si>
  <si>
    <t xml:space="preserve"> LUMINÁRIAS TIPO CALHA, DE SOBREPOR, COM REATORES DE PARTIDA RÁPIDA E LÂMPADAS FLUORESCENTES 2X2X36W, COMPLETAS, FORNECIMENTO E INSTALAÇÃO</t>
  </si>
  <si>
    <t>73953/008</t>
  </si>
  <si>
    <t xml:space="preserve">06.01.020 </t>
  </si>
  <si>
    <t xml:space="preserve">11.03.090 </t>
  </si>
  <si>
    <t xml:space="preserve">11.16.020 </t>
  </si>
  <si>
    <t xml:space="preserve">10.01.040 </t>
  </si>
  <si>
    <t xml:space="preserve">10.01.060 </t>
  </si>
  <si>
    <t xml:space="preserve">09.01.020 </t>
  </si>
  <si>
    <t>3.2.2</t>
  </si>
  <si>
    <t>3.2.4</t>
  </si>
  <si>
    <t>3.2.5</t>
  </si>
  <si>
    <t>3.2.6</t>
  </si>
  <si>
    <t>3.2.7</t>
  </si>
  <si>
    <t>3.2.12</t>
  </si>
  <si>
    <t>3.2.24</t>
  </si>
  <si>
    <t>3.2.25</t>
  </si>
  <si>
    <t>3.2.26</t>
  </si>
  <si>
    <t xml:space="preserve">Armadura em barra de aço CA-60 (A ou B) fyk = 600 MPa kg </t>
  </si>
  <si>
    <t xml:space="preserve">Armadura em barra de aço CA-50 (A ou B) fyk = 500 MPa kg </t>
  </si>
  <si>
    <t>4.1.1</t>
  </si>
  <si>
    <t>4.1.2</t>
  </si>
  <si>
    <t>4.1.3</t>
  </si>
  <si>
    <t>4.1.4</t>
  </si>
  <si>
    <t>4.1.5</t>
  </si>
  <si>
    <t xml:space="preserve">21.01.130 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</si>
  <si>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</si>
  <si>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</si>
  <si>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</si>
  <si>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</si>
  <si>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</si>
  <si>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</si>
  <si>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</si>
  <si>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</si>
  <si>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</si>
  <si>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</si>
  <si>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</si>
  <si>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</si>
  <si>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</si>
  <si>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</si>
  <si>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</si>
  <si>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</si>
  <si>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</si>
  <si>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</si>
  <si>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</si>
  <si>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</si>
  <si>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</si>
  <si>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</si>
  <si>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Revestimento em borracha sintética preta, espessura de 7 mm - argamassado m²</t>
  </si>
  <si>
    <t>5.2</t>
  </si>
  <si>
    <t>5.2.1</t>
  </si>
  <si>
    <t>5.2.2</t>
  </si>
  <si>
    <t>5.2.3</t>
  </si>
  <si>
    <t>5.2.4</t>
  </si>
  <si>
    <t>6.1</t>
  </si>
  <si>
    <t>6.1.1</t>
  </si>
  <si>
    <t>6.1.1.1</t>
  </si>
  <si>
    <t>6.1.1.2</t>
  </si>
  <si>
    <t>6.1.1.3</t>
  </si>
  <si>
    <t>6.1.1.4</t>
  </si>
  <si>
    <t>6.1.1.5</t>
  </si>
  <si>
    <t>6.1.1.6</t>
  </si>
  <si>
    <t>03.01.020</t>
  </si>
  <si>
    <t xml:space="preserve">06.02.020 </t>
  </si>
  <si>
    <t xml:space="preserve">Escavação manual em solo de 1ª e 2ª categoria em vala ou cava até 1,50 m </t>
  </si>
  <si>
    <t>6.1.2.1</t>
  </si>
  <si>
    <t>6.1.2.2</t>
  </si>
  <si>
    <t>6.1.2.3</t>
  </si>
  <si>
    <t>6.1.2.4</t>
  </si>
  <si>
    <t>6.1.2.5</t>
  </si>
  <si>
    <t>6.1.3</t>
  </si>
  <si>
    <t>6.1.3.1</t>
  </si>
  <si>
    <t>6.1.3.2</t>
  </si>
  <si>
    <t>6.1.3.3</t>
  </si>
  <si>
    <t>6.1.3.4</t>
  </si>
  <si>
    <t>6.1.3.5</t>
  </si>
  <si>
    <t>6.1.3.6</t>
  </si>
  <si>
    <t>6.1.4</t>
  </si>
  <si>
    <t>6.1.4.1</t>
  </si>
  <si>
    <t>6.1.4.2</t>
  </si>
  <si>
    <t>6.1.4.3</t>
  </si>
  <si>
    <t>6.1.4.4</t>
  </si>
  <si>
    <t>7.1.1</t>
  </si>
  <si>
    <t>7.1.1.2</t>
  </si>
  <si>
    <t>7.1.1.3</t>
  </si>
  <si>
    <t>7.1.2</t>
  </si>
  <si>
    <t>7.1.2.1</t>
  </si>
  <si>
    <t>7.1.2.2</t>
  </si>
  <si>
    <t>7.1.2.4</t>
  </si>
  <si>
    <t>7.1.2.5</t>
  </si>
  <si>
    <t>7.1.2.6</t>
  </si>
  <si>
    <t>8.1</t>
  </si>
  <si>
    <t>8.1.1</t>
  </si>
  <si>
    <t>8.1.2</t>
  </si>
  <si>
    <t xml:space="preserve">04.03.040 </t>
  </si>
  <si>
    <t>04.30.100</t>
  </si>
  <si>
    <t xml:space="preserve">Retirada de telhamento perfil e material qualquer, exceto barro </t>
  </si>
  <si>
    <t xml:space="preserve">Lançamento, espalhamento e adensamento de concreto ou massa em lastro e/ou enchimento </t>
  </si>
  <si>
    <t xml:space="preserve">Concreto preparado no local, fck = 20,0 MPa </t>
  </si>
  <si>
    <t>11.16.020</t>
  </si>
  <si>
    <t>Retirada de guarda-corpo ou gradil em geral</t>
  </si>
  <si>
    <t xml:space="preserve">04.09.100 </t>
  </si>
  <si>
    <t>Retirada de entelamento metálico em geral</t>
  </si>
  <si>
    <t xml:space="preserve">04.09.160 </t>
  </si>
  <si>
    <t>24.20.090</t>
  </si>
  <si>
    <t>Tubo galvanizado DN= 2´, inclusive conexões</t>
  </si>
  <si>
    <t xml:space="preserve">46.07.060 </t>
  </si>
  <si>
    <t xml:space="preserve">Tela de aço galvanizado fio nº 10 BWG, malha de 2´, tipo alambrado de segurança </t>
  </si>
  <si>
    <t xml:space="preserve">34.20.080 </t>
  </si>
  <si>
    <t>QE-36 REDE DE PROTECAO PARA QUADRAS DE ESPORTES</t>
  </si>
  <si>
    <t xml:space="preserve">06.03.069 </t>
  </si>
  <si>
    <t xml:space="preserve">16.04.034 </t>
  </si>
  <si>
    <t xml:space="preserve">16.16.040 </t>
  </si>
  <si>
    <t xml:space="preserve">CAIXA D´AGUA EM POLIETILENO, 500 LITROS, COM ACESSÓRIOS </t>
  </si>
  <si>
    <t>8.2</t>
  </si>
  <si>
    <t>8.2.1</t>
  </si>
  <si>
    <t>8.2.2</t>
  </si>
  <si>
    <t>8.2.3</t>
  </si>
  <si>
    <t xml:space="preserve">Forma em madeira comum para fundação </t>
  </si>
  <si>
    <t xml:space="preserve">Escavação manual em solo de 1ª e 2ª categoria em campo aberto </t>
  </si>
  <si>
    <t xml:space="preserve"> Demolição manual de concreto simples </t>
  </si>
  <si>
    <t>ADUELAS</t>
  </si>
  <si>
    <t>15.05.530</t>
  </si>
  <si>
    <t>17.01.020</t>
  </si>
  <si>
    <t>49.06.170</t>
  </si>
  <si>
    <t>Placas, vigas e pilares em concreto armado pré-moldado - fck= 25 MPa</t>
  </si>
  <si>
    <t xml:space="preserve">Argamassa de regularização e/ou proteção </t>
  </si>
  <si>
    <t>74166/001</t>
  </si>
  <si>
    <t>49.01.020</t>
  </si>
  <si>
    <t>49.01.030</t>
  </si>
  <si>
    <t>46.01.050</t>
  </si>
  <si>
    <t>46.02.050</t>
  </si>
  <si>
    <t>46.02.060</t>
  </si>
  <si>
    <t>CAIXA DE INSPEÇÃO EM CONCRETO PRÉ-MOLDADO DN 60CM COM TAMPA H= 60CM FORNECIMENTO E INSTALACAO</t>
  </si>
  <si>
    <t xml:space="preserve">Tubo de PVC rígido branco PxB com virola e anel de borracha, linha esgoto série normal, DN= 50
mm, inclusive conexões
</t>
  </si>
  <si>
    <t xml:space="preserve">Tubo de PVC rígido branco PxB com virola e anel de borracha, linha esgoto série normal, DN= 75
mm, inclusive conexões
</t>
  </si>
  <si>
    <t>Tubo de PVC rígido soldável marrom, DN= 25 mm, (3/4´), inclusive conexões</t>
  </si>
  <si>
    <t>Tubo de PVC rígido soldável marrom, DN= 50 mm, (1 1/2´), inclusive conexões</t>
  </si>
  <si>
    <t>Caixa sifonada de PVC rígido de 100 x 150 x 50 mm, com grelha</t>
  </si>
  <si>
    <t>cj</t>
  </si>
  <si>
    <t>73806/001</t>
  </si>
  <si>
    <t>FQ-02 ALAMBRADO SOBRE DIVISA</t>
  </si>
  <si>
    <t>Grelha em ferro fundido para caixas e canaletas</t>
  </si>
  <si>
    <t>04.19.120</t>
  </si>
  <si>
    <t>BANCO COM ASSENTO DE CONCRETO ARMADO LISO DESEMPENADO COM PINTURA
VERNIZ ACRÍLICO FUNDAÇÃO SAPATA ISOLADA E PILARETE BLOCO CONCRETO
REVESTIDO</t>
  </si>
  <si>
    <t>7.1.1.4</t>
  </si>
  <si>
    <t>7.1.1.5</t>
  </si>
  <si>
    <t xml:space="preserve">03.01.020 </t>
  </si>
  <si>
    <t xml:space="preserve">05.04.060 </t>
  </si>
  <si>
    <t>7.1.2.3</t>
  </si>
  <si>
    <t>7.1.2.7</t>
  </si>
  <si>
    <t>7.1.2.8</t>
  </si>
  <si>
    <t>7.1.2.9</t>
  </si>
  <si>
    <t>8.1.3</t>
  </si>
  <si>
    <t xml:space="preserve">Remoção de interruptores, tomadas, botão de campainha ou cigarra 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</si>
  <si>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</si>
  <si>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</si>
  <si>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</si>
  <si>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</si>
  <si>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</si>
  <si>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</si>
  <si>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</si>
  <si>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</si>
  <si>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</si>
  <si>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</si>
  <si>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</si>
  <si>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</si>
  <si>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</si>
  <si>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Tomada 2P+T de 10 A - 250 V, completa cj 7,70 9,49 17,19</t>
  </si>
  <si>
    <t xml:space="preserve">40.04.450 </t>
  </si>
  <si>
    <t xml:space="preserve">40.04.480 </t>
  </si>
  <si>
    <t>Conjunto 1 interruptor simples e 1 tomada 2P+T de 10 A, complet</t>
  </si>
  <si>
    <t>9.0</t>
  </si>
  <si>
    <t>9.1</t>
  </si>
  <si>
    <t>9.2</t>
  </si>
  <si>
    <t>05.07.040</t>
  </si>
  <si>
    <t xml:space="preserve">Remoção de entulho separado de obra com caçamba metálica - terra, alvenaria, concreto,
argamassa, madeira, papel, plástico ou metal
</t>
  </si>
  <si>
    <t>Limpeza final da obra</t>
  </si>
  <si>
    <t>LAVATÓRIO BANCADA GRANITO CINZA POLIDO 0,50 X 0,60M, INCL. CUBA DE EMBUTIR OVAL LOUÇA BRANCA 35 X 50CM, VÁLVULA METAL CROMADO, SIFÃO FLEXÍVEL PVC, ENGATE 30CM FLEXÍVEL PLÁSTICO E TORNEIRA CROMADA DE MESA - FORNEC. E INSTALAÇÃO.</t>
  </si>
  <si>
    <t>Solda MIG em esquadrias metálicas</t>
  </si>
  <si>
    <t xml:space="preserve">Transporte manual horizontal e/ou vertical de entulho até o local de despejo </t>
  </si>
  <si>
    <t>Demolição manual de concreto simples</t>
  </si>
  <si>
    <t>CAIXA D´ÁGUA EM POLIETILENO, 1000 LITROS, COM ACESSÓRIOS</t>
  </si>
  <si>
    <t>Caixa sifonada de PVC rígido de 150 x 150 x 50 mm, com grelha</t>
  </si>
  <si>
    <t>74145/001</t>
  </si>
  <si>
    <t>PINTURA ESMALTE , DUAS DEMAOS, SOBRE SUPERFICIE METALICA, INCLUSO UMA DEMAO DE FUNDO ANTICORROSIVO. UTILIZACAO DE REVOLVER ( AR-COMPRIMIDO).</t>
  </si>
  <si>
    <t>7.1.1.6</t>
  </si>
  <si>
    <t>7.1.2.10</t>
  </si>
  <si>
    <t>03.10.100</t>
  </si>
  <si>
    <t xml:space="preserve">Remoção de pintura em superfícies de madeira e/ou metálicas com lixamento </t>
  </si>
  <si>
    <t xml:space="preserve">Remoção de reservatório em fibrocimento até 1000 litros </t>
  </si>
  <si>
    <t>mercado</t>
  </si>
  <si>
    <t>0.0001</t>
  </si>
  <si>
    <t>03.01.040</t>
  </si>
  <si>
    <t>8.1.4</t>
  </si>
  <si>
    <t>Demolição/retirada de bebedouro; conexóes hidráulicas e revestimentos</t>
  </si>
  <si>
    <t>6.0</t>
  </si>
  <si>
    <t>7.0</t>
  </si>
  <si>
    <t>8.0</t>
  </si>
  <si>
    <t>SERVIÇOS COMPLEMENTARES</t>
  </si>
  <si>
    <t>ENTORNO QUADRA</t>
  </si>
  <si>
    <t>Bebedouro Industrial 200 Litros Inox com 4 Torneiras sento uma torneira pressão com o filtro incluso motor e instalação hidráulica fornecimento e montagem</t>
  </si>
  <si>
    <t>FONTES: SINAPI - DATA BASE: 03/2019 / CPOS 175 (DESONERADO) - BDI: 26,72 %</t>
  </si>
  <si>
    <t>Pilar do Sul, 23 de Maio de 2019.</t>
  </si>
  <si>
    <t>Pilar do Sul, 23 de Maio de 2018</t>
  </si>
  <si>
    <t xml:space="preserve"> LUMINÁRIA TIPO SPOT, DE SOBREPOR, COM 1 LÂMPADA DE 25 W - FORNECIMENTO E INSTALAÇÃO</t>
  </si>
  <si>
    <r>
      <t xml:space="preserve">FONTES: SINAPI - DATA BASE: </t>
    </r>
    <r>
      <rPr>
        <b/>
        <sz val="12"/>
        <rFont val="Calibri"/>
        <family val="2"/>
      </rPr>
      <t>03/2019 / CPOS 175 (DESONERADO)
BDI: 26,72%</t>
    </r>
  </si>
  <si>
    <t>Lançamento, espalhamento e adensamento de concreto ou massa em lastro e/ou enchimento</t>
  </si>
  <si>
    <t>Telha ondulada translúcida em polipropileno</t>
  </si>
  <si>
    <t>04.11.020</t>
  </si>
  <si>
    <t>3.1.1</t>
  </si>
  <si>
    <t>3.1.2</t>
  </si>
  <si>
    <t>3.1.3</t>
  </si>
  <si>
    <t>3.1.4</t>
  </si>
  <si>
    <t>3.1.5</t>
  </si>
  <si>
    <t>3.1.6</t>
  </si>
  <si>
    <t>4.1.6</t>
  </si>
  <si>
    <t>4.1.7</t>
  </si>
  <si>
    <t>8.2.17</t>
  </si>
  <si>
    <t xml:space="preserve">REMOÇÃO DE CHAPAS E PERFIS DE DRYWALL, DE FORMA MANUAL, SEM REAPROVEITAMENTO. </t>
  </si>
  <si>
    <t>*56</t>
  </si>
  <si>
    <t xml:space="preserve"> LUMINÁRIA TIPO SPOT, DE SOBREPOR, COM 1 LÂMPADA DE 25 W - FORNECIMENTOE INSTALAÇÃO. </t>
  </si>
  <si>
    <t xml:space="preserve">KIT DE ACESSORIOS PARA BANHEIRO EM METAL CROMADO, 5 PECAS, INCLUSO FIXAÇÃO. </t>
  </si>
  <si>
    <t>8.2.18</t>
  </si>
  <si>
    <t>0.0002</t>
  </si>
  <si>
    <t xml:space="preserve">Tubo de PVC rígido branco PxB com virola e anel de borracha, linha esgoto série normal, DN=
100 mm, inclusive conexões
</t>
  </si>
  <si>
    <t>Vedação/Manutenção/Reparo de telhamento Metálico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</si>
</sst>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;&quot;R$&quot;\ \-#,##0"/>
    <numFmt numFmtId="171" formatCode="&quot;R$&quot;\ #,##0;[Red]&quot;R$&quot;\ \-#,##0"/>
    <numFmt numFmtId="172" formatCode="&quot;R$&quot;\ #,##0.00;&quot;R$&quot;\ \-#,##0.00"/>
    <numFmt numFmtId="173" formatCode="&quot;R$&quot;\ #,##0.00;[Red]&quot;R$&quot;\ \-#,##0.00"/>
    <numFmt numFmtId="174" formatCode="_ &quot;R$&quot;\ * #,##0_ ;_ &quot;R$&quot;\ * \-#,##0_ ;_ &quot;R$&quot;\ * &quot;-&quot;_ ;_ @_ "/>
    <numFmt numFmtId="175" formatCode="_ * #,##0_ ;_ * \-#,##0_ ;_ * &quot;-&quot;_ ;_ @_ "/>
    <numFmt numFmtId="176" formatCode="_ &quot;R$&quot;\ * #,##0.00_ ;_ &quot;R$&quot;\ * \-#,##0.00_ ;_ &quot;R$&quot;\ * &quot;-&quot;??_ ;_ @_ "/>
    <numFmt numFmtId="177" formatCode="_ * #,##0.00_ ;_ * \-#,##0.00_ ;_ * &quot;-&quot;??_ ;_ @_ 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##.##000##"/>
    <numFmt numFmtId="187" formatCode="##.##000"/>
    <numFmt numFmtId="188" formatCode="_(* #,##0.000_);_(* \(#,##0.000\);_(* &quot;-&quot;??_);_(@_)"/>
    <numFmt numFmtId="189" formatCode="_(* #,##0.0000_);_(* \(#,##0.0000\);_(* &quot;-&quot;??_);_(@_)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_(* #,##0.0_);_(* \(#,##0.0\);_(* &quot;-&quot;??_);_(@_)"/>
    <numFmt numFmtId="195" formatCode="_(* #,##0_);_(* \(#,##0\);_(* &quot;-&quot;??_);_(@_)"/>
    <numFmt numFmtId="196" formatCode="0.0%"/>
    <numFmt numFmtId="197" formatCode="&quot;Ativado&quot;;&quot;Ativado&quot;;&quot;Desativado&quot;"/>
    <numFmt numFmtId="198" formatCode="#,##0.00&quot; &quot;;&quot; (&quot;#,##0.00&quot;)&quot;;&quot; -&quot;#&quot; &quot;;@&quot; &quot;"/>
    <numFmt numFmtId="199" formatCode="#,##0.00&quot; &quot;;&quot;-&quot;#,##0.00&quot; &quot;;&quot; -&quot;#&quot; &quot;;@&quot; &quot;"/>
    <numFmt numFmtId="200" formatCode="[$R$-416]&quot; &quot;#,##0.00;[Red]&quot;-&quot;[$R$-416]&quot; &quot;#,##0.00"/>
    <numFmt numFmtId="201" formatCode="00\-00\-00"/>
    <numFmt numFmtId="202" formatCode="&quot;R$ &quot;#,##0.00"/>
    <numFmt numFmtId="203" formatCode="#,##0.00;[Red]#,##0.00"/>
    <numFmt numFmtId="204" formatCode="[$-416]dddd\,\ d&quot; de &quot;mmmm&quot; de &quot;yyyy"/>
    <numFmt numFmtId="205" formatCode="&quot;R$&quot;\ #,##0.00"/>
    <numFmt numFmtId="206" formatCode="_(* #,##0.00_);_(* \(#,##0.00\);_(* \-??_);_(@_)"/>
    <numFmt numFmtId="207" formatCode="[$-F400]h:mm:ss\ AM/PM"/>
    <numFmt numFmtId="208" formatCode="&quot;R$&quot;#,##0.00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indexed="8"/>
      <name val="MS Sans Serif"/>
      <family val="2"/>
    </font>
    <font>
      <b/>
      <sz val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0" applyNumberFormat="0" applyBorder="0" applyProtection="0">
      <alignment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0" borderId="0" applyNumberFormat="0" applyBorder="0" applyProtection="0">
      <alignment/>
    </xf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198" fontId="43" fillId="0" borderId="0" applyBorder="0" applyProtection="0">
      <alignment/>
    </xf>
    <xf numFmtId="198" fontId="43" fillId="0" borderId="0" applyBorder="0" applyProtection="0">
      <alignment/>
    </xf>
    <xf numFmtId="0" fontId="4" fillId="0" borderId="0">
      <alignment/>
      <protection/>
    </xf>
    <xf numFmtId="0" fontId="43" fillId="0" borderId="0" applyNumberFormat="0" applyBorder="0" applyProtection="0">
      <alignment/>
    </xf>
    <xf numFmtId="0" fontId="50" fillId="0" borderId="0" applyNumberFormat="0" applyBorder="0" applyProtection="0">
      <alignment/>
    </xf>
    <xf numFmtId="199" fontId="50" fillId="0" borderId="0" applyBorder="0" applyProtection="0">
      <alignment/>
    </xf>
    <xf numFmtId="0" fontId="51" fillId="0" borderId="0" applyNumberFormat="0" applyBorder="0" applyProtection="0">
      <alignment horizontal="center"/>
    </xf>
    <xf numFmtId="0" fontId="51" fillId="0" borderId="0" applyNumberFormat="0" applyBorder="0" applyProtection="0">
      <alignment horizontal="center" textRotation="9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Border="0" applyProtection="0">
      <alignment/>
    </xf>
    <xf numFmtId="200" fontId="55" fillId="0" borderId="0" applyBorder="0" applyProtection="0">
      <alignment/>
    </xf>
    <xf numFmtId="0" fontId="56" fillId="21" borderId="5" applyNumberFormat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43" fillId="0" borderId="0" applyBorder="0" applyProtection="0">
      <alignment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2" fontId="0" fillId="0" borderId="0" xfId="98" applyNumberFormat="1" applyFont="1" applyAlignment="1">
      <alignment horizontal="center" vertical="center"/>
    </xf>
    <xf numFmtId="185" fontId="0" fillId="0" borderId="0" xfId="98" applyFont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2" fontId="0" fillId="0" borderId="10" xfId="98" applyNumberFormat="1" applyFont="1" applyFill="1" applyBorder="1" applyAlignment="1">
      <alignment horizontal="center" vertical="center"/>
    </xf>
    <xf numFmtId="2" fontId="0" fillId="0" borderId="10" xfId="98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98" applyNumberFormat="1" applyFont="1" applyAlignment="1">
      <alignment horizontal="center" vertical="center"/>
    </xf>
    <xf numFmtId="208" fontId="0" fillId="0" borderId="10" xfId="98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208" fontId="0" fillId="0" borderId="10" xfId="98" applyNumberFormat="1" applyFont="1" applyFill="1" applyBorder="1" applyAlignment="1">
      <alignment horizontal="center" vertical="center"/>
    </xf>
    <xf numFmtId="208" fontId="0" fillId="0" borderId="10" xfId="93" applyNumberFormat="1" applyFont="1" applyFill="1" applyBorder="1" applyAlignment="1">
      <alignment horizontal="center" vertical="center"/>
    </xf>
    <xf numFmtId="0" fontId="0" fillId="34" borderId="10" xfId="61" applyFont="1" applyFill="1" applyBorder="1" applyAlignment="1">
      <alignment horizontal="center" vertical="center"/>
      <protection/>
    </xf>
    <xf numFmtId="2" fontId="0" fillId="34" borderId="10" xfId="98" applyNumberFormat="1" applyFont="1" applyFill="1" applyBorder="1" applyAlignment="1">
      <alignment horizontal="center" vertical="center"/>
    </xf>
    <xf numFmtId="0" fontId="0" fillId="34" borderId="10" xfId="61" applyFont="1" applyFill="1" applyBorder="1" applyAlignment="1">
      <alignment horizontal="center" vertical="center" wrapText="1"/>
      <protection/>
    </xf>
    <xf numFmtId="0" fontId="1" fillId="10" borderId="10" xfId="61" applyFont="1" applyFill="1" applyBorder="1" applyAlignment="1">
      <alignment horizontal="center" vertical="center"/>
      <protection/>
    </xf>
    <xf numFmtId="2" fontId="1" fillId="10" borderId="10" xfId="98" applyNumberFormat="1" applyFont="1" applyFill="1" applyBorder="1" applyAlignment="1">
      <alignment horizontal="center" vertical="center"/>
    </xf>
    <xf numFmtId="185" fontId="1" fillId="10" borderId="10" xfId="98" applyFont="1" applyFill="1" applyBorder="1" applyAlignment="1">
      <alignment horizontal="center" vertical="center"/>
    </xf>
    <xf numFmtId="4" fontId="1" fillId="10" borderId="10" xfId="98" applyNumberFormat="1" applyFont="1" applyFill="1" applyBorder="1" applyAlignment="1">
      <alignment horizontal="center" vertical="center"/>
    </xf>
    <xf numFmtId="49" fontId="1" fillId="35" borderId="10" xfId="61" applyNumberFormat="1" applyFont="1" applyFill="1" applyBorder="1" applyAlignment="1">
      <alignment horizontal="center" vertical="center"/>
      <protection/>
    </xf>
    <xf numFmtId="2" fontId="1" fillId="35" borderId="10" xfId="98" applyNumberFormat="1" applyFont="1" applyFill="1" applyBorder="1" applyAlignment="1">
      <alignment horizontal="center" vertical="center"/>
    </xf>
    <xf numFmtId="4" fontId="1" fillId="35" borderId="10" xfId="61" applyNumberFormat="1" applyFont="1" applyFill="1" applyBorder="1" applyAlignment="1">
      <alignment horizontal="center" vertical="center" wrapText="1"/>
      <protection/>
    </xf>
    <xf numFmtId="208" fontId="1" fillId="35" borderId="10" xfId="98" applyNumberFormat="1" applyFont="1" applyFill="1" applyBorder="1" applyAlignment="1">
      <alignment horizontal="center" vertical="center"/>
    </xf>
    <xf numFmtId="4" fontId="0" fillId="35" borderId="10" xfId="0" applyNumberFormat="1" applyFont="1" applyFill="1" applyBorder="1" applyAlignment="1">
      <alignment horizontal="center" vertical="center"/>
    </xf>
    <xf numFmtId="0" fontId="1" fillId="36" borderId="10" xfId="61" applyFont="1" applyFill="1" applyBorder="1" applyAlignment="1">
      <alignment horizontal="center" vertical="center"/>
      <protection/>
    </xf>
    <xf numFmtId="2" fontId="1" fillId="36" borderId="10" xfId="98" applyNumberFormat="1" applyFont="1" applyFill="1" applyBorder="1" applyAlignment="1">
      <alignment horizontal="center" vertical="center"/>
    </xf>
    <xf numFmtId="185" fontId="1" fillId="36" borderId="10" xfId="98" applyFont="1" applyFill="1" applyBorder="1" applyAlignment="1">
      <alignment horizontal="center" vertical="center"/>
    </xf>
    <xf numFmtId="208" fontId="1" fillId="36" borderId="10" xfId="61" applyNumberFormat="1" applyFont="1" applyFill="1" applyBorder="1" applyAlignment="1">
      <alignment horizontal="center" vertical="center"/>
      <protection/>
    </xf>
    <xf numFmtId="4" fontId="1" fillId="36" borderId="10" xfId="61" applyNumberFormat="1" applyFont="1" applyFill="1" applyBorder="1" applyAlignment="1">
      <alignment horizontal="center" vertical="center"/>
      <protection/>
    </xf>
    <xf numFmtId="208" fontId="1" fillId="36" borderId="10" xfId="98" applyNumberFormat="1" applyFont="1" applyFill="1" applyBorder="1" applyAlignment="1">
      <alignment horizontal="center" vertical="center"/>
    </xf>
    <xf numFmtId="0" fontId="0" fillId="36" borderId="10" xfId="61" applyFont="1" applyFill="1" applyBorder="1" applyAlignment="1">
      <alignment horizontal="center" vertical="center" wrapText="1"/>
      <protection/>
    </xf>
    <xf numFmtId="0" fontId="0" fillId="36" borderId="10" xfId="61" applyFont="1" applyFill="1" applyBorder="1" applyAlignment="1">
      <alignment horizontal="center" vertical="center"/>
      <protection/>
    </xf>
    <xf numFmtId="0" fontId="0" fillId="36" borderId="10" xfId="0" applyFont="1" applyFill="1" applyBorder="1" applyAlignment="1">
      <alignment horizontal="center" vertical="center"/>
    </xf>
    <xf numFmtId="2" fontId="0" fillId="36" borderId="10" xfId="98" applyNumberFormat="1" applyFont="1" applyFill="1" applyBorder="1" applyAlignment="1">
      <alignment horizontal="center" vertical="center"/>
    </xf>
    <xf numFmtId="208" fontId="0" fillId="36" borderId="10" xfId="93" applyNumberFormat="1" applyFont="1" applyFill="1" applyBorder="1" applyAlignment="1">
      <alignment horizontal="center" vertical="center"/>
    </xf>
    <xf numFmtId="0" fontId="1" fillId="37" borderId="10" xfId="61" applyFont="1" applyFill="1" applyBorder="1" applyAlignment="1">
      <alignment horizontal="center" vertical="center"/>
      <protection/>
    </xf>
    <xf numFmtId="2" fontId="1" fillId="37" borderId="10" xfId="98" applyNumberFormat="1" applyFont="1" applyFill="1" applyBorder="1" applyAlignment="1">
      <alignment horizontal="center" vertical="center"/>
    </xf>
    <xf numFmtId="185" fontId="1" fillId="37" borderId="10" xfId="98" applyFont="1" applyFill="1" applyBorder="1" applyAlignment="1">
      <alignment horizontal="center" vertical="center"/>
    </xf>
    <xf numFmtId="208" fontId="1" fillId="37" borderId="10" xfId="61" applyNumberFormat="1" applyFont="1" applyFill="1" applyBorder="1" applyAlignment="1">
      <alignment horizontal="center" vertical="center"/>
      <protection/>
    </xf>
    <xf numFmtId="4" fontId="1" fillId="37" borderId="10" xfId="61" applyNumberFormat="1" applyFont="1" applyFill="1" applyBorder="1" applyAlignment="1">
      <alignment horizontal="center" vertical="center"/>
      <protection/>
    </xf>
    <xf numFmtId="208" fontId="1" fillId="37" borderId="10" xfId="98" applyNumberFormat="1" applyFont="1" applyFill="1" applyBorder="1" applyAlignment="1">
      <alignment horizontal="center" vertical="center"/>
    </xf>
    <xf numFmtId="0" fontId="0" fillId="0" borderId="0" xfId="61">
      <alignment/>
      <protection/>
    </xf>
    <xf numFmtId="0" fontId="11" fillId="0" borderId="0" xfId="63" applyFill="1" applyAlignment="1">
      <alignment/>
      <protection/>
    </xf>
    <xf numFmtId="0" fontId="13" fillId="0" borderId="0" xfId="63" applyFont="1" applyBorder="1" applyAlignment="1">
      <alignment horizontal="center" vertical="center" wrapText="1"/>
      <protection/>
    </xf>
    <xf numFmtId="202" fontId="15" fillId="0" borderId="0" xfId="63" applyNumberFormat="1" applyFont="1" applyAlignment="1">
      <alignment horizontal="center" vertical="center"/>
      <protection/>
    </xf>
    <xf numFmtId="0" fontId="9" fillId="10" borderId="11" xfId="61" applyFont="1" applyFill="1" applyBorder="1" applyAlignment="1">
      <alignment horizontal="center" vertical="center"/>
      <protection/>
    </xf>
    <xf numFmtId="205" fontId="14" fillId="10" borderId="12" xfId="61" applyNumberFormat="1" applyFont="1" applyFill="1" applyBorder="1" applyAlignment="1">
      <alignment horizontal="center" vertical="center"/>
      <protection/>
    </xf>
    <xf numFmtId="2" fontId="14" fillId="10" borderId="12" xfId="61" applyNumberFormat="1" applyFont="1" applyFill="1" applyBorder="1" applyAlignment="1">
      <alignment horizontal="center" vertical="center"/>
      <protection/>
    </xf>
    <xf numFmtId="2" fontId="14" fillId="10" borderId="13" xfId="61" applyNumberFormat="1" applyFont="1" applyFill="1" applyBorder="1" applyAlignment="1">
      <alignment horizontal="center" vertical="center"/>
      <protection/>
    </xf>
    <xf numFmtId="49" fontId="13" fillId="38" borderId="14" xfId="63" applyNumberFormat="1" applyFont="1" applyFill="1" applyBorder="1" applyAlignment="1">
      <alignment horizontal="center" vertical="center" wrapText="1"/>
      <protection/>
    </xf>
    <xf numFmtId="0" fontId="13" fillId="38" borderId="14" xfId="63" applyFont="1" applyFill="1" applyBorder="1" applyAlignment="1">
      <alignment horizontal="center" vertical="center" wrapText="1"/>
      <protection/>
    </xf>
    <xf numFmtId="49" fontId="13" fillId="38" borderId="15" xfId="63" applyNumberFormat="1" applyFont="1" applyFill="1" applyBorder="1" applyAlignment="1">
      <alignment horizontal="center" vertical="center" wrapText="1"/>
      <protection/>
    </xf>
    <xf numFmtId="205" fontId="14" fillId="10" borderId="16" xfId="61" applyNumberFormat="1" applyFont="1" applyFill="1" applyBorder="1" applyAlignment="1">
      <alignment horizontal="center" vertical="center"/>
      <protection/>
    </xf>
    <xf numFmtId="0" fontId="1" fillId="10" borderId="13" xfId="61" applyFont="1" applyFill="1" applyBorder="1" applyAlignment="1">
      <alignment horizontal="center" vertical="center"/>
      <protection/>
    </xf>
    <xf numFmtId="0" fontId="9" fillId="10" borderId="17" xfId="61" applyFont="1" applyFill="1" applyBorder="1" applyAlignment="1">
      <alignment horizontal="center" vertical="center"/>
      <protection/>
    </xf>
    <xf numFmtId="49" fontId="13" fillId="38" borderId="18" xfId="63" applyNumberFormat="1" applyFont="1" applyFill="1" applyBorder="1" applyAlignment="1">
      <alignment horizontal="center" vertical="center" wrapText="1"/>
      <protection/>
    </xf>
    <xf numFmtId="49" fontId="1" fillId="39" borderId="19" xfId="63" applyNumberFormat="1" applyFont="1" applyFill="1" applyBorder="1" applyAlignment="1">
      <alignment horizontal="center" vertical="center" wrapText="1"/>
      <protection/>
    </xf>
    <xf numFmtId="2" fontId="18" fillId="35" borderId="10" xfId="63" applyNumberFormat="1" applyFont="1" applyFill="1" applyBorder="1" applyAlignment="1">
      <alignment horizontal="center" vertical="center" wrapText="1"/>
      <protection/>
    </xf>
    <xf numFmtId="10" fontId="18" fillId="0" borderId="10" xfId="63" applyNumberFormat="1" applyFont="1" applyFill="1" applyBorder="1" applyAlignment="1">
      <alignment horizontal="center" vertical="center" wrapText="1"/>
      <protection/>
    </xf>
    <xf numFmtId="2" fontId="18" fillId="0" borderId="10" xfId="63" applyNumberFormat="1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left" vertical="center" wrapText="1"/>
      <protection/>
    </xf>
    <xf numFmtId="2" fontId="0" fillId="0" borderId="0" xfId="98" applyNumberFormat="1" applyFont="1" applyFill="1" applyBorder="1" applyAlignment="1">
      <alignment horizontal="center" vertical="center"/>
    </xf>
    <xf numFmtId="208" fontId="0" fillId="0" borderId="0" xfId="93" applyNumberFormat="1" applyFont="1" applyFill="1" applyBorder="1" applyAlignment="1">
      <alignment horizontal="center" vertical="center"/>
    </xf>
    <xf numFmtId="208" fontId="0" fillId="0" borderId="0" xfId="98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0" fillId="38" borderId="10" xfId="61" applyFont="1" applyFill="1" applyBorder="1" applyAlignment="1">
      <alignment horizontal="center" vertical="center" wrapText="1"/>
      <protection/>
    </xf>
    <xf numFmtId="0" fontId="0" fillId="38" borderId="10" xfId="61" applyFont="1" applyFill="1" applyBorder="1" applyAlignment="1">
      <alignment horizontal="center" vertical="center"/>
      <protection/>
    </xf>
    <xf numFmtId="0" fontId="0" fillId="38" borderId="10" xfId="0" applyFont="1" applyFill="1" applyBorder="1" applyAlignment="1">
      <alignment horizontal="center" vertical="center"/>
    </xf>
    <xf numFmtId="2" fontId="0" fillId="38" borderId="10" xfId="98" applyNumberFormat="1" applyFont="1" applyFill="1" applyBorder="1" applyAlignment="1">
      <alignment horizontal="center" vertical="center"/>
    </xf>
    <xf numFmtId="208" fontId="0" fillId="38" borderId="10" xfId="93" applyNumberFormat="1" applyFont="1" applyFill="1" applyBorder="1" applyAlignment="1">
      <alignment horizontal="center" vertical="center"/>
    </xf>
    <xf numFmtId="208" fontId="1" fillId="38" borderId="10" xfId="98" applyNumberFormat="1" applyFont="1" applyFill="1" applyBorder="1" applyAlignment="1">
      <alignment horizontal="center" vertical="center"/>
    </xf>
    <xf numFmtId="208" fontId="0" fillId="38" borderId="10" xfId="98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vertical="center"/>
    </xf>
    <xf numFmtId="0" fontId="1" fillId="38" borderId="10" xfId="61" applyFont="1" applyFill="1" applyBorder="1" applyAlignment="1">
      <alignment horizontal="center" vertical="center"/>
      <protection/>
    </xf>
    <xf numFmtId="208" fontId="1" fillId="38" borderId="10" xfId="61" applyNumberFormat="1" applyFont="1" applyFill="1" applyBorder="1" applyAlignment="1">
      <alignment horizontal="center" vertical="center"/>
      <protection/>
    </xf>
    <xf numFmtId="2" fontId="1" fillId="38" borderId="10" xfId="98" applyNumberFormat="1" applyFont="1" applyFill="1" applyBorder="1" applyAlignment="1">
      <alignment horizontal="center" vertical="center"/>
    </xf>
    <xf numFmtId="185" fontId="1" fillId="38" borderId="10" xfId="98" applyFont="1" applyFill="1" applyBorder="1" applyAlignment="1">
      <alignment horizontal="center" vertical="center"/>
    </xf>
    <xf numFmtId="4" fontId="1" fillId="38" borderId="10" xfId="61" applyNumberFormat="1" applyFont="1" applyFill="1" applyBorder="1" applyAlignment="1">
      <alignment horizontal="center" vertical="center"/>
      <protection/>
    </xf>
    <xf numFmtId="0" fontId="1" fillId="38" borderId="20" xfId="61" applyFont="1" applyFill="1" applyBorder="1" applyAlignment="1">
      <alignment horizontal="left" vertical="center"/>
      <protection/>
    </xf>
    <xf numFmtId="0" fontId="1" fillId="34" borderId="10" xfId="61" applyFont="1" applyFill="1" applyBorder="1" applyAlignment="1">
      <alignment horizontal="center" vertical="center"/>
      <protection/>
    </xf>
    <xf numFmtId="2" fontId="1" fillId="34" borderId="10" xfId="98" applyNumberFormat="1" applyFont="1" applyFill="1" applyBorder="1" applyAlignment="1">
      <alignment horizontal="center" vertical="center"/>
    </xf>
    <xf numFmtId="208" fontId="1" fillId="34" borderId="10" xfId="98" applyNumberFormat="1" applyFont="1" applyFill="1" applyBorder="1" applyAlignment="1">
      <alignment horizontal="center" vertical="center"/>
    </xf>
    <xf numFmtId="208" fontId="1" fillId="34" borderId="10" xfId="61" applyNumberFormat="1" applyFont="1" applyFill="1" applyBorder="1" applyAlignment="1">
      <alignment horizontal="center" vertical="center"/>
      <protection/>
    </xf>
    <xf numFmtId="185" fontId="1" fillId="34" borderId="10" xfId="98" applyFont="1" applyFill="1" applyBorder="1" applyAlignment="1">
      <alignment horizontal="center" vertical="center"/>
    </xf>
    <xf numFmtId="4" fontId="1" fillId="34" borderId="10" xfId="61" applyNumberFormat="1" applyFont="1" applyFill="1" applyBorder="1" applyAlignment="1">
      <alignment horizontal="center" vertical="center"/>
      <protection/>
    </xf>
    <xf numFmtId="0" fontId="1" fillId="38" borderId="21" xfId="61" applyFont="1" applyFill="1" applyBorder="1" applyAlignment="1">
      <alignment horizontal="left" vertical="center"/>
      <protection/>
    </xf>
    <xf numFmtId="208" fontId="1" fillId="9" borderId="10" xfId="0" applyNumberFormat="1" applyFont="1" applyFill="1" applyBorder="1" applyAlignment="1">
      <alignment horizontal="center" vertical="center" wrapText="1"/>
    </xf>
    <xf numFmtId="4" fontId="1" fillId="9" borderId="10" xfId="0" applyNumberFormat="1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/>
    </xf>
    <xf numFmtId="0" fontId="0" fillId="9" borderId="10" xfId="61" applyFont="1" applyFill="1" applyBorder="1" applyAlignment="1">
      <alignment horizontal="center" vertical="center" wrapText="1"/>
      <protection/>
    </xf>
    <xf numFmtId="0" fontId="0" fillId="9" borderId="10" xfId="61" applyFont="1" applyFill="1" applyBorder="1" applyAlignment="1">
      <alignment horizontal="center" vertical="center"/>
      <protection/>
    </xf>
    <xf numFmtId="2" fontId="0" fillId="9" borderId="10" xfId="98" applyNumberFormat="1" applyFont="1" applyFill="1" applyBorder="1" applyAlignment="1">
      <alignment horizontal="center" vertical="center"/>
    </xf>
    <xf numFmtId="208" fontId="0" fillId="9" borderId="10" xfId="93" applyNumberFormat="1" applyFont="1" applyFill="1" applyBorder="1" applyAlignment="1">
      <alignment horizontal="center" vertical="center"/>
    </xf>
    <xf numFmtId="208" fontId="1" fillId="9" borderId="10" xfId="98" applyNumberFormat="1" applyFont="1" applyFill="1" applyBorder="1" applyAlignment="1">
      <alignment horizontal="center" vertical="center"/>
    </xf>
    <xf numFmtId="0" fontId="1" fillId="9" borderId="10" xfId="61" applyFont="1" applyFill="1" applyBorder="1" applyAlignment="1">
      <alignment horizontal="center" vertical="center"/>
      <protection/>
    </xf>
    <xf numFmtId="2" fontId="1" fillId="9" borderId="10" xfId="98" applyNumberFormat="1" applyFont="1" applyFill="1" applyBorder="1" applyAlignment="1">
      <alignment horizontal="center" vertical="center"/>
    </xf>
    <xf numFmtId="185" fontId="1" fillId="9" borderId="10" xfId="98" applyFont="1" applyFill="1" applyBorder="1" applyAlignment="1">
      <alignment horizontal="center" vertical="center"/>
    </xf>
    <xf numFmtId="208" fontId="1" fillId="9" borderId="10" xfId="61" applyNumberFormat="1" applyFont="1" applyFill="1" applyBorder="1" applyAlignment="1">
      <alignment horizontal="center" vertical="center"/>
      <protection/>
    </xf>
    <xf numFmtId="0" fontId="1" fillId="9" borderId="10" xfId="0" applyFont="1" applyFill="1" applyBorder="1" applyAlignment="1">
      <alignment horizontal="center" vertical="center"/>
    </xf>
    <xf numFmtId="0" fontId="1" fillId="9" borderId="10" xfId="61" applyFont="1" applyFill="1" applyBorder="1" applyAlignment="1">
      <alignment horizontal="center" vertical="center" wrapText="1"/>
      <protection/>
    </xf>
    <xf numFmtId="208" fontId="1" fillId="9" borderId="10" xfId="93" applyNumberFormat="1" applyFont="1" applyFill="1" applyBorder="1" applyAlignment="1">
      <alignment horizontal="center" vertical="center"/>
    </xf>
    <xf numFmtId="0" fontId="1" fillId="9" borderId="21" xfId="61" applyFont="1" applyFill="1" applyBorder="1" applyAlignment="1">
      <alignment horizontal="left" vertical="center"/>
      <protection/>
    </xf>
    <xf numFmtId="0" fontId="1" fillId="9" borderId="20" xfId="61" applyFont="1" applyFill="1" applyBorder="1" applyAlignment="1">
      <alignment horizontal="left" vertical="center"/>
      <protection/>
    </xf>
    <xf numFmtId="4" fontId="1" fillId="9" borderId="10" xfId="61" applyNumberFormat="1" applyFont="1" applyFill="1" applyBorder="1" applyAlignment="1">
      <alignment horizontal="center" vertical="center"/>
      <protection/>
    </xf>
    <xf numFmtId="208" fontId="0" fillId="9" borderId="10" xfId="98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 wrapText="1"/>
    </xf>
    <xf numFmtId="185" fontId="0" fillId="34" borderId="10" xfId="98" applyFont="1" applyFill="1" applyBorder="1" applyAlignment="1">
      <alignment horizontal="center" vertical="center"/>
    </xf>
    <xf numFmtId="0" fontId="0" fillId="34" borderId="21" xfId="61" applyFont="1" applyFill="1" applyBorder="1" applyAlignment="1">
      <alignment horizontal="left" vertical="center" wrapText="1"/>
      <protection/>
    </xf>
    <xf numFmtId="0" fontId="0" fillId="34" borderId="20" xfId="61" applyFont="1" applyFill="1" applyBorder="1" applyAlignment="1">
      <alignment horizontal="left" vertical="center" wrapText="1"/>
      <protection/>
    </xf>
    <xf numFmtId="0" fontId="0" fillId="34" borderId="0" xfId="0" applyFill="1" applyAlignment="1">
      <alignment/>
    </xf>
    <xf numFmtId="208" fontId="0" fillId="34" borderId="10" xfId="93" applyNumberFormat="1" applyFont="1" applyFill="1" applyBorder="1" applyAlignment="1">
      <alignment horizontal="center" vertical="center"/>
    </xf>
    <xf numFmtId="208" fontId="0" fillId="34" borderId="10" xfId="98" applyNumberFormat="1" applyFont="1" applyFill="1" applyBorder="1" applyAlignment="1">
      <alignment horizontal="center" vertical="center"/>
    </xf>
    <xf numFmtId="0" fontId="1" fillId="34" borderId="21" xfId="61" applyFont="1" applyFill="1" applyBorder="1" applyAlignment="1">
      <alignment horizontal="left" vertical="center"/>
      <protection/>
    </xf>
    <xf numFmtId="0" fontId="1" fillId="34" borderId="20" xfId="61" applyFont="1" applyFill="1" applyBorder="1" applyAlignment="1">
      <alignment horizontal="left" vertical="center"/>
      <protection/>
    </xf>
    <xf numFmtId="205" fontId="0" fillId="34" borderId="10" xfId="98" applyNumberFormat="1" applyFont="1" applyFill="1" applyBorder="1" applyAlignment="1">
      <alignment horizontal="center" vertical="center"/>
    </xf>
    <xf numFmtId="0" fontId="65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64" fillId="34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208" fontId="1" fillId="0" borderId="0" xfId="98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2" fontId="0" fillId="0" borderId="10" xfId="99" applyNumberFormat="1" applyFont="1" applyFill="1" applyBorder="1" applyAlignment="1">
      <alignment horizontal="center" vertical="center"/>
    </xf>
    <xf numFmtId="208" fontId="0" fillId="0" borderId="10" xfId="99" applyNumberFormat="1" applyFont="1" applyFill="1" applyBorder="1" applyAlignment="1">
      <alignment horizontal="center" vertical="center"/>
    </xf>
    <xf numFmtId="205" fontId="0" fillId="0" borderId="10" xfId="0" applyNumberFormat="1" applyFont="1" applyFill="1" applyBorder="1" applyAlignment="1">
      <alignment horizontal="center" vertical="center" wrapText="1"/>
    </xf>
    <xf numFmtId="0" fontId="1" fillId="39" borderId="22" xfId="63" applyFont="1" applyFill="1" applyBorder="1" applyAlignment="1">
      <alignment horizontal="center" vertical="center" wrapText="1"/>
      <protection/>
    </xf>
    <xf numFmtId="202" fontId="1" fillId="39" borderId="17" xfId="103" applyNumberFormat="1" applyFont="1" applyFill="1" applyBorder="1" applyAlignment="1" applyProtection="1">
      <alignment horizontal="center" vertical="center" wrapText="1"/>
      <protection/>
    </xf>
    <xf numFmtId="202" fontId="1" fillId="39" borderId="23" xfId="103" applyNumberFormat="1" applyFont="1" applyFill="1" applyBorder="1" applyAlignment="1" applyProtection="1">
      <alignment horizontal="center" vertical="center" wrapText="1"/>
      <protection/>
    </xf>
    <xf numFmtId="202" fontId="1" fillId="39" borderId="22" xfId="103" applyNumberFormat="1" applyFont="1" applyFill="1" applyBorder="1" applyAlignment="1" applyProtection="1">
      <alignment horizontal="center" vertical="center" wrapText="1"/>
      <protection/>
    </xf>
    <xf numFmtId="0" fontId="17" fillId="38" borderId="10" xfId="63" applyFont="1" applyFill="1" applyBorder="1" applyAlignment="1">
      <alignment horizontal="left" vertical="center" wrapText="1"/>
      <protection/>
    </xf>
    <xf numFmtId="202" fontId="18" fillId="0" borderId="10" xfId="63" applyNumberFormat="1" applyFont="1" applyFill="1" applyBorder="1" applyAlignment="1">
      <alignment horizontal="center" vertical="center" wrapText="1"/>
      <protection/>
    </xf>
    <xf numFmtId="202" fontId="18" fillId="35" borderId="10" xfId="63" applyNumberFormat="1" applyFont="1" applyFill="1" applyBorder="1" applyAlignment="1">
      <alignment horizontal="center" vertical="center" wrapText="1"/>
      <protection/>
    </xf>
    <xf numFmtId="202" fontId="18" fillId="38" borderId="10" xfId="63" applyNumberFormat="1" applyFont="1" applyFill="1" applyBorder="1" applyAlignment="1">
      <alignment horizontal="center" vertical="center" wrapText="1"/>
      <protection/>
    </xf>
    <xf numFmtId="49" fontId="13" fillId="38" borderId="10" xfId="63" applyNumberFormat="1" applyFont="1" applyFill="1" applyBorder="1" applyAlignment="1">
      <alignment horizontal="center" vertical="center" wrapText="1"/>
      <protection/>
    </xf>
    <xf numFmtId="202" fontId="18" fillId="34" borderId="10" xfId="63" applyNumberFormat="1" applyFont="1" applyFill="1" applyBorder="1" applyAlignment="1">
      <alignment horizontal="center" vertical="center" wrapText="1"/>
      <protection/>
    </xf>
    <xf numFmtId="2" fontId="18" fillId="34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" fontId="0" fillId="0" borderId="24" xfId="0" applyNumberFormat="1" applyFont="1" applyFill="1" applyBorder="1" applyAlignment="1">
      <alignment horizontal="center" vertical="center" wrapText="1"/>
    </xf>
    <xf numFmtId="0" fontId="0" fillId="34" borderId="21" xfId="61" applyFont="1" applyFill="1" applyBorder="1" applyAlignment="1">
      <alignment horizontal="left" vertical="center" wrapText="1"/>
      <protection/>
    </xf>
    <xf numFmtId="0" fontId="0" fillId="34" borderId="20" xfId="61" applyFont="1" applyFill="1" applyBorder="1" applyAlignment="1">
      <alignment horizontal="left" vertical="center"/>
      <protection/>
    </xf>
    <xf numFmtId="0" fontId="0" fillId="34" borderId="21" xfId="61" applyFont="1" applyFill="1" applyBorder="1" applyAlignment="1">
      <alignment horizontal="left" vertical="center"/>
      <protection/>
    </xf>
    <xf numFmtId="0" fontId="0" fillId="34" borderId="21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vertical="center" wrapText="1"/>
    </xf>
    <xf numFmtId="0" fontId="0" fillId="34" borderId="20" xfId="61" applyFont="1" applyFill="1" applyBorder="1" applyAlignment="1">
      <alignment horizontal="left" vertical="center" wrapText="1"/>
      <protection/>
    </xf>
    <xf numFmtId="0" fontId="0" fillId="9" borderId="21" xfId="61" applyFont="1" applyFill="1" applyBorder="1" applyAlignment="1">
      <alignment horizontal="left" vertical="center" wrapText="1"/>
      <protection/>
    </xf>
    <xf numFmtId="0" fontId="0" fillId="9" borderId="20" xfId="61" applyFont="1" applyFill="1" applyBorder="1" applyAlignment="1">
      <alignment horizontal="left" vertical="center" wrapText="1"/>
      <protection/>
    </xf>
    <xf numFmtId="0" fontId="1" fillId="9" borderId="21" xfId="61" applyFont="1" applyFill="1" applyBorder="1" applyAlignment="1">
      <alignment horizontal="left" vertical="center"/>
      <protection/>
    </xf>
    <xf numFmtId="0" fontId="1" fillId="9" borderId="20" xfId="61" applyFont="1" applyFill="1" applyBorder="1" applyAlignment="1">
      <alignment horizontal="left" vertical="center"/>
      <protection/>
    </xf>
    <xf numFmtId="0" fontId="0" fillId="9" borderId="21" xfId="0" applyFont="1" applyFill="1" applyBorder="1" applyAlignment="1">
      <alignment horizontal="left" vertical="center" wrapText="1"/>
    </xf>
    <xf numFmtId="0" fontId="0" fillId="9" borderId="20" xfId="0" applyFont="1" applyFill="1" applyBorder="1" applyAlignment="1">
      <alignment horizontal="left" vertical="center" wrapText="1"/>
    </xf>
    <xf numFmtId="0" fontId="0" fillId="34" borderId="21" xfId="61" applyFont="1" applyFill="1" applyBorder="1" applyAlignment="1">
      <alignment horizontal="left" vertical="top" wrapText="1"/>
      <protection/>
    </xf>
    <xf numFmtId="0" fontId="0" fillId="34" borderId="20" xfId="61" applyFont="1" applyFill="1" applyBorder="1" applyAlignment="1">
      <alignment horizontal="left" vertical="top"/>
      <protection/>
    </xf>
    <xf numFmtId="0" fontId="1" fillId="37" borderId="21" xfId="61" applyFont="1" applyFill="1" applyBorder="1" applyAlignment="1">
      <alignment horizontal="left" vertical="center"/>
      <protection/>
    </xf>
    <xf numFmtId="0" fontId="1" fillId="37" borderId="20" xfId="61" applyFont="1" applyFill="1" applyBorder="1" applyAlignment="1">
      <alignment horizontal="left" vertical="center"/>
      <protection/>
    </xf>
    <xf numFmtId="0" fontId="1" fillId="38" borderId="10" xfId="61" applyFont="1" applyFill="1" applyBorder="1" applyAlignment="1">
      <alignment horizontal="left" vertical="center" wrapText="1"/>
      <protection/>
    </xf>
    <xf numFmtId="0" fontId="0" fillId="0" borderId="21" xfId="61" applyFont="1" applyFill="1" applyBorder="1" applyAlignment="1">
      <alignment horizontal="left" vertical="center" wrapText="1"/>
      <protection/>
    </xf>
    <xf numFmtId="0" fontId="0" fillId="0" borderId="20" xfId="61" applyFont="1" applyFill="1" applyBorder="1" applyAlignment="1">
      <alignment horizontal="left" vertical="center" wrapText="1"/>
      <protection/>
    </xf>
    <xf numFmtId="0" fontId="0" fillId="34" borderId="10" xfId="61" applyFont="1" applyFill="1" applyBorder="1" applyAlignment="1">
      <alignment vertical="center" wrapText="1"/>
      <protection/>
    </xf>
    <xf numFmtId="0" fontId="9" fillId="36" borderId="21" xfId="61" applyFont="1" applyFill="1" applyBorder="1" applyAlignment="1">
      <alignment horizontal="left" vertical="center"/>
      <protection/>
    </xf>
    <xf numFmtId="0" fontId="9" fillId="36" borderId="20" xfId="61" applyFont="1" applyFill="1" applyBorder="1" applyAlignment="1">
      <alignment horizontal="left" vertical="center"/>
      <protection/>
    </xf>
    <xf numFmtId="0" fontId="1" fillId="9" borderId="21" xfId="61" applyFont="1" applyFill="1" applyBorder="1" applyAlignment="1">
      <alignment horizontal="left" vertical="center" wrapText="1"/>
      <protection/>
    </xf>
    <xf numFmtId="0" fontId="1" fillId="9" borderId="20" xfId="61" applyFont="1" applyFill="1" applyBorder="1" applyAlignment="1">
      <alignment horizontal="left" vertical="center" wrapText="1"/>
      <protection/>
    </xf>
    <xf numFmtId="0" fontId="1" fillId="38" borderId="21" xfId="61" applyFont="1" applyFill="1" applyBorder="1" applyAlignment="1">
      <alignment horizontal="left" vertical="center"/>
      <protection/>
    </xf>
    <xf numFmtId="0" fontId="1" fillId="38" borderId="20" xfId="61" applyFont="1" applyFill="1" applyBorder="1" applyAlignment="1">
      <alignment horizontal="left" vertical="center"/>
      <protection/>
    </xf>
    <xf numFmtId="0" fontId="1" fillId="9" borderId="21" xfId="0" applyFont="1" applyFill="1" applyBorder="1" applyAlignment="1">
      <alignment horizontal="right" vertical="center" wrapText="1"/>
    </xf>
    <xf numFmtId="0" fontId="1" fillId="9" borderId="24" xfId="0" applyFont="1" applyFill="1" applyBorder="1" applyAlignment="1">
      <alignment horizontal="right" vertical="center" wrapText="1"/>
    </xf>
    <xf numFmtId="0" fontId="1" fillId="9" borderId="20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49" fontId="1" fillId="35" borderId="21" xfId="0" applyNumberFormat="1" applyFont="1" applyFill="1" applyBorder="1" applyAlignment="1">
      <alignment horizontal="right" vertical="center"/>
    </xf>
    <xf numFmtId="49" fontId="1" fillId="35" borderId="24" xfId="0" applyNumberFormat="1" applyFont="1" applyFill="1" applyBorder="1" applyAlignment="1">
      <alignment horizontal="right" vertical="center"/>
    </xf>
    <xf numFmtId="49" fontId="1" fillId="35" borderId="20" xfId="0" applyNumberFormat="1" applyFont="1" applyFill="1" applyBorder="1" applyAlignment="1">
      <alignment horizontal="right" vertical="center"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26" xfId="61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/>
    </xf>
    <xf numFmtId="0" fontId="1" fillId="9" borderId="10" xfId="0" applyFont="1" applyFill="1" applyBorder="1" applyAlignment="1">
      <alignment horizontal="right" vertical="center" wrapText="1"/>
    </xf>
    <xf numFmtId="49" fontId="1" fillId="35" borderId="21" xfId="61" applyNumberFormat="1" applyFont="1" applyFill="1" applyBorder="1" applyAlignment="1">
      <alignment horizontal="center" vertical="center"/>
      <protection/>
    </xf>
    <xf numFmtId="49" fontId="1" fillId="35" borderId="20" xfId="61" applyNumberFormat="1" applyFont="1" applyFill="1" applyBorder="1" applyAlignment="1">
      <alignment horizontal="center" vertical="center"/>
      <protection/>
    </xf>
    <xf numFmtId="0" fontId="66" fillId="35" borderId="21" xfId="0" applyFont="1" applyFill="1" applyBorder="1" applyAlignment="1">
      <alignment horizontal="left" vertical="center" wrapText="1"/>
    </xf>
    <xf numFmtId="0" fontId="66" fillId="35" borderId="24" xfId="0" applyFont="1" applyFill="1" applyBorder="1" applyAlignment="1">
      <alignment horizontal="left" vertical="center" wrapText="1"/>
    </xf>
    <xf numFmtId="0" fontId="66" fillId="35" borderId="20" xfId="0" applyFont="1" applyFill="1" applyBorder="1" applyAlignment="1">
      <alignment horizontal="left" vertical="center" wrapText="1"/>
    </xf>
    <xf numFmtId="0" fontId="8" fillId="35" borderId="21" xfId="0" applyFont="1" applyFill="1" applyBorder="1" applyAlignment="1">
      <alignment horizontal="left" vertical="center" wrapText="1"/>
    </xf>
    <xf numFmtId="0" fontId="8" fillId="35" borderId="24" xfId="0" applyFont="1" applyFill="1" applyBorder="1" applyAlignment="1">
      <alignment horizontal="left" vertical="center" wrapText="1"/>
    </xf>
    <xf numFmtId="0" fontId="8" fillId="35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9" fillId="10" borderId="21" xfId="61" applyFont="1" applyFill="1" applyBorder="1" applyAlignment="1">
      <alignment horizontal="center" vertical="center"/>
      <protection/>
    </xf>
    <xf numFmtId="0" fontId="9" fillId="10" borderId="20" xfId="61" applyFont="1" applyFill="1" applyBorder="1" applyAlignment="1">
      <alignment horizontal="center" vertical="center"/>
      <protection/>
    </xf>
    <xf numFmtId="0" fontId="0" fillId="34" borderId="21" xfId="0" applyFont="1" applyFill="1" applyBorder="1" applyAlignment="1">
      <alignment horizontal="left" vertical="top" wrapText="1"/>
    </xf>
    <xf numFmtId="0" fontId="0" fillId="34" borderId="20" xfId="0" applyFont="1" applyFill="1" applyBorder="1" applyAlignment="1">
      <alignment horizontal="left" vertical="top" wrapText="1"/>
    </xf>
    <xf numFmtId="0" fontId="16" fillId="0" borderId="0" xfId="61" applyFont="1" applyAlignment="1">
      <alignment horizontal="center" vertical="center" wrapText="1"/>
      <protection/>
    </xf>
    <xf numFmtId="0" fontId="66" fillId="35" borderId="21" xfId="0" applyFont="1" applyFill="1" applyBorder="1" applyAlignment="1">
      <alignment horizontal="center" vertical="center" wrapText="1"/>
    </xf>
    <xf numFmtId="0" fontId="66" fillId="35" borderId="24" xfId="0" applyFont="1" applyFill="1" applyBorder="1" applyAlignment="1">
      <alignment horizontal="center" vertical="center" wrapText="1"/>
    </xf>
    <xf numFmtId="0" fontId="66" fillId="35" borderId="20" xfId="0" applyFont="1" applyFill="1" applyBorder="1" applyAlignment="1">
      <alignment horizontal="center" vertical="center" wrapText="1"/>
    </xf>
    <xf numFmtId="0" fontId="9" fillId="10" borderId="27" xfId="61" applyFont="1" applyFill="1" applyBorder="1" applyAlignment="1">
      <alignment horizontal="center" vertical="center"/>
      <protection/>
    </xf>
    <xf numFmtId="0" fontId="9" fillId="10" borderId="28" xfId="61" applyFont="1" applyFill="1" applyBorder="1" applyAlignment="1">
      <alignment horizontal="center" vertical="center"/>
      <protection/>
    </xf>
    <xf numFmtId="0" fontId="17" fillId="0" borderId="0" xfId="63" applyFont="1" applyBorder="1" applyAlignment="1">
      <alignment horizontal="left" vertical="center"/>
      <protection/>
    </xf>
    <xf numFmtId="0" fontId="9" fillId="10" borderId="29" xfId="61" applyFont="1" applyFill="1" applyBorder="1" applyAlignment="1">
      <alignment horizontal="center" vertical="center"/>
      <protection/>
    </xf>
    <xf numFmtId="0" fontId="9" fillId="10" borderId="30" xfId="6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" fillId="34" borderId="21" xfId="61" applyFont="1" applyFill="1" applyBorder="1" applyAlignment="1">
      <alignment horizontal="left" vertical="center"/>
      <protection/>
    </xf>
    <xf numFmtId="0" fontId="1" fillId="34" borderId="20" xfId="61" applyFont="1" applyFill="1" applyBorder="1" applyAlignment="1">
      <alignment horizontal="left" vertical="center"/>
      <protection/>
    </xf>
  </cellXfs>
  <cellStyles count="90">
    <cellStyle name="Normal" xfId="0"/>
    <cellStyle name="20% - Ênfase1" xfId="15"/>
    <cellStyle name="20% - Ênfase1 100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60% - Ênfase6 37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xcel Built-in Excel Built-in Excel Built-in Excel Built-in Excel Built-in Excel Built-in Excel Built-in Excel Built-in Separador de milhares 4" xfId="46"/>
    <cellStyle name="Excel Built-in Excel Built-in Excel Built-in Excel Built-in Excel Built-in Excel Built-in Excel Built-in Separador de milhares 4" xfId="47"/>
    <cellStyle name="Excel Built-in Normal" xfId="48"/>
    <cellStyle name="Excel Built-in Normal 1" xfId="49"/>
    <cellStyle name="Excel Built-in Normal 2" xfId="50"/>
    <cellStyle name="Excel_BuiltIn_Comma" xfId="51"/>
    <cellStyle name="Heading" xfId="52"/>
    <cellStyle name="Heading1" xfId="53"/>
    <cellStyle name="Hyperlink" xfId="54"/>
    <cellStyle name="Followed Hyperlink" xfId="55"/>
    <cellStyle name="Incorreto" xfId="56"/>
    <cellStyle name="Currency" xfId="57"/>
    <cellStyle name="Currency [0]" xfId="58"/>
    <cellStyle name="Moeda 2" xfId="59"/>
    <cellStyle name="Neutra" xfId="60"/>
    <cellStyle name="Normal 2" xfId="61"/>
    <cellStyle name="Normal 2 2" xfId="62"/>
    <cellStyle name="Normal 2 3" xfId="63"/>
    <cellStyle name="Normal 3" xfId="64"/>
    <cellStyle name="Normal 3 2" xfId="65"/>
    <cellStyle name="Normal 6" xfId="66"/>
    <cellStyle name="Normal 7" xfId="67"/>
    <cellStyle name="Nota" xfId="68"/>
    <cellStyle name="Percent" xfId="69"/>
    <cellStyle name="Porcentagem 2" xfId="70"/>
    <cellStyle name="Porcentagem 3" xfId="71"/>
    <cellStyle name="Porcentagem 4" xfId="72"/>
    <cellStyle name="Porcentagem 4 2" xfId="73"/>
    <cellStyle name="Result" xfId="74"/>
    <cellStyle name="Result2" xfId="75"/>
    <cellStyle name="Saída" xfId="76"/>
    <cellStyle name="Comma [0]" xfId="77"/>
    <cellStyle name="Separador de milhares 2" xfId="78"/>
    <cellStyle name="Separador de milhares 2 2" xfId="79"/>
    <cellStyle name="Separador de milhares 4" xfId="80"/>
    <cellStyle name="Texto de Aviso" xfId="81"/>
    <cellStyle name="Texto Explicativo" xfId="82"/>
    <cellStyle name="Título" xfId="83"/>
    <cellStyle name="Título 1" xfId="84"/>
    <cellStyle name="Título 2" xfId="85"/>
    <cellStyle name="Título 3" xfId="86"/>
    <cellStyle name="Título 4" xfId="87"/>
    <cellStyle name="Total" xfId="88"/>
    <cellStyle name="Comma" xfId="89"/>
    <cellStyle name="Vírgula 2" xfId="90"/>
    <cellStyle name="Vírgula 2 2" xfId="91"/>
    <cellStyle name="Vírgula 3" xfId="92"/>
    <cellStyle name="Vírgula 3 2" xfId="93"/>
    <cellStyle name="Vírgula 3 2 2" xfId="94"/>
    <cellStyle name="Vírgula 3 3" xfId="95"/>
    <cellStyle name="Vírgula 4" xfId="96"/>
    <cellStyle name="Vírgula 4 2" xfId="97"/>
    <cellStyle name="Vírgula 5" xfId="98"/>
    <cellStyle name="Vírgula 5 2" xfId="99"/>
    <cellStyle name="Vírgula 5 2 2" xfId="100"/>
    <cellStyle name="Vírgula 5 3" xfId="101"/>
    <cellStyle name="Vírgula 6" xfId="102"/>
    <cellStyle name="Vírgula 7" xfId="10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3276600</xdr:colOff>
      <xdr:row>228</xdr:row>
      <xdr:rowOff>161925</xdr:rowOff>
    </xdr:from>
    <xdr:to>
      <xdr:col>6</xdr:col>
      <xdr:colOff>152400</xdr:colOff>
      <xdr:row>229</xdr:row>
      <xdr:rowOff>619125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5229225" y="58854975"/>
          <a:ext cx="31051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Oliveira dos Santos Junior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Engenheiro Civil da P.M.P.S.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CREA/SP 5069244515</a:t>
          </a:r>
        </a:p>
      </xdr:txBody>
    </xdr:sp>
    <xdr:clientData/>
  </xdr:twoCellAnchor>
  <xdr:twoCellAnchor>
    <xdr:from>
      <xdr:col>2</xdr:col>
      <xdr:colOff>171450</xdr:colOff>
      <xdr:row>228</xdr:row>
      <xdr:rowOff>161925</xdr:rowOff>
    </xdr:from>
    <xdr:to>
      <xdr:col>4</xdr:col>
      <xdr:colOff>2152650</xdr:colOff>
      <xdr:row>229</xdr:row>
      <xdr:rowOff>609600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895350" y="58854975"/>
          <a:ext cx="32099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Pedro Balduíno de Oliveira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de Obras, Infra. e Urbanismo
CREA/SP 5060501884</a:t>
          </a:r>
        </a:p>
      </xdr:txBody>
    </xdr:sp>
    <xdr:clientData/>
  </xdr:twoCellAnchor>
  <xdr:oneCellAnchor>
    <xdr:from>
      <xdr:col>5</xdr:col>
      <xdr:colOff>1514475</xdr:colOff>
      <xdr:row>245</xdr:row>
      <xdr:rowOff>0</xdr:rowOff>
    </xdr:from>
    <xdr:ext cx="180975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8181975" y="6215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304800</xdr:colOff>
      <xdr:row>0</xdr:row>
      <xdr:rowOff>47625</xdr:rowOff>
    </xdr:from>
    <xdr:to>
      <xdr:col>10</xdr:col>
      <xdr:colOff>600075</xdr:colOff>
      <xdr:row>4</xdr:row>
      <xdr:rowOff>0</xdr:rowOff>
    </xdr:to>
    <xdr:pic>
      <xdr:nvPicPr>
        <xdr:cNvPr id="4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47625"/>
          <a:ext cx="10896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10</xdr:col>
      <xdr:colOff>390525</xdr:colOff>
      <xdr:row>5</xdr:row>
      <xdr:rowOff>28575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3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561975</xdr:colOff>
      <xdr:row>26</xdr:row>
      <xdr:rowOff>9525</xdr:rowOff>
    </xdr:from>
    <xdr:to>
      <xdr:col>7</xdr:col>
      <xdr:colOff>857250</xdr:colOff>
      <xdr:row>29</xdr:row>
      <xdr:rowOff>133350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6657975" y="6372225"/>
          <a:ext cx="34956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Oliveira dos Santos Junior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Engenheiro Civil da P.M.P.S.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CREA/SP 5069244515</a:t>
          </a:r>
        </a:p>
      </xdr:txBody>
    </xdr:sp>
    <xdr:clientData/>
  </xdr:twoCellAnchor>
  <xdr:twoCellAnchor>
    <xdr:from>
      <xdr:col>0</xdr:col>
      <xdr:colOff>561975</xdr:colOff>
      <xdr:row>26</xdr:row>
      <xdr:rowOff>9525</xdr:rowOff>
    </xdr:from>
    <xdr:to>
      <xdr:col>1</xdr:col>
      <xdr:colOff>3190875</xdr:colOff>
      <xdr:row>29</xdr:row>
      <xdr:rowOff>123825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561975" y="6372225"/>
          <a:ext cx="32099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Pedro Balduíno de Oliveira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de Obras, Infra. e Urbanismo
CREA/SP 5060501884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47625</xdr:rowOff>
    </xdr:from>
    <xdr:to>
      <xdr:col>9</xdr:col>
      <xdr:colOff>66675</xdr:colOff>
      <xdr:row>4</xdr:row>
      <xdr:rowOff>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7625"/>
          <a:ext cx="5181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238"/>
  <sheetViews>
    <sheetView tabSelected="1" zoomScale="80" zoomScaleNormal="80" zoomScaleSheetLayoutView="80" workbookViewId="0" topLeftCell="I223">
      <selection activeCell="M201" sqref="M201"/>
    </sheetView>
  </sheetViews>
  <sheetFormatPr defaultColWidth="9.140625" defaultRowHeight="12.75" outlineLevelRow="1"/>
  <cols>
    <col min="1" max="1" width="2.7109375" style="1" customWidth="1"/>
    <col min="2" max="2" width="8.140625" style="2" bestFit="1" customWidth="1"/>
    <col min="3" max="3" width="10.7109375" style="2" customWidth="1"/>
    <col min="4" max="4" width="7.7109375" style="2" customWidth="1"/>
    <col min="5" max="5" width="70.7109375" style="23" customWidth="1"/>
    <col min="6" max="6" width="22.7109375" style="3" customWidth="1"/>
    <col min="7" max="7" width="5.7109375" style="2" customWidth="1"/>
    <col min="8" max="8" width="12.7109375" style="10" customWidth="1"/>
    <col min="9" max="9" width="12.7109375" style="11" customWidth="1"/>
    <col min="10" max="10" width="16.00390625" style="20" customWidth="1"/>
    <col min="11" max="11" width="13.7109375" style="10" customWidth="1"/>
    <col min="12" max="12" width="15.8515625" style="10" customWidth="1"/>
    <col min="13" max="13" width="53.8515625" style="9" bestFit="1" customWidth="1"/>
    <col min="14" max="14" width="11.7109375" style="9" bestFit="1" customWidth="1"/>
    <col min="15" max="15" width="13.140625" style="9" bestFit="1" customWidth="1"/>
    <col min="16" max="42" width="9.140625" style="9" customWidth="1"/>
    <col min="43" max="16384" width="9.140625" style="1" customWidth="1"/>
  </cols>
  <sheetData>
    <row r="1" ht="13.5" customHeight="1"/>
    <row r="2" spans="2:12" ht="12.7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2:13" ht="3" customHeight="1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28"/>
    </row>
    <row r="4" spans="2:13" ht="40.5" customHeight="1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28"/>
    </row>
    <row r="5" spans="2:13" ht="49.5" customHeight="1">
      <c r="B5" s="201" t="s">
        <v>67</v>
      </c>
      <c r="C5" s="202"/>
      <c r="D5" s="202"/>
      <c r="E5" s="203"/>
      <c r="F5" s="204" t="s">
        <v>421</v>
      </c>
      <c r="G5" s="205"/>
      <c r="H5" s="205"/>
      <c r="I5" s="205"/>
      <c r="J5" s="205"/>
      <c r="K5" s="205"/>
      <c r="L5" s="206"/>
      <c r="M5" s="128"/>
    </row>
    <row r="6" spans="2:12" ht="7.5" customHeight="1"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6"/>
    </row>
    <row r="7" spans="2:12" ht="15.75" customHeight="1" outlineLevel="1">
      <c r="B7" s="29"/>
      <c r="C7" s="29"/>
      <c r="D7" s="29"/>
      <c r="E7" s="209" t="s">
        <v>13</v>
      </c>
      <c r="F7" s="210"/>
      <c r="G7" s="29"/>
      <c r="H7" s="30"/>
      <c r="I7" s="31"/>
      <c r="J7" s="32"/>
      <c r="K7" s="31"/>
      <c r="L7" s="31"/>
    </row>
    <row r="8" spans="2:42" s="2" customFormat="1" ht="25.5" customHeight="1" outlineLevel="1">
      <c r="B8" s="33" t="s">
        <v>0</v>
      </c>
      <c r="C8" s="33" t="s">
        <v>10</v>
      </c>
      <c r="D8" s="33" t="s">
        <v>11</v>
      </c>
      <c r="E8" s="199" t="s">
        <v>4</v>
      </c>
      <c r="F8" s="200"/>
      <c r="G8" s="33" t="s">
        <v>5</v>
      </c>
      <c r="H8" s="34" t="s">
        <v>6</v>
      </c>
      <c r="I8" s="35" t="s">
        <v>14</v>
      </c>
      <c r="J8" s="35" t="s">
        <v>48</v>
      </c>
      <c r="K8" s="35" t="s">
        <v>19</v>
      </c>
      <c r="L8" s="35" t="s">
        <v>30</v>
      </c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</row>
    <row r="9" spans="2:12" ht="15" customHeight="1" outlineLevel="1"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2:12" ht="15" customHeight="1" outlineLevel="1">
      <c r="B10" s="38" t="s">
        <v>7</v>
      </c>
      <c r="C10" s="38"/>
      <c r="D10" s="38"/>
      <c r="E10" s="178" t="s">
        <v>8</v>
      </c>
      <c r="F10" s="179"/>
      <c r="G10" s="38"/>
      <c r="H10" s="38"/>
      <c r="I10" s="38"/>
      <c r="J10" s="41"/>
      <c r="K10" s="38"/>
      <c r="L10" s="41"/>
    </row>
    <row r="11" spans="2:42" s="4" customFormat="1" ht="15.75" customHeight="1" outlineLevel="1">
      <c r="B11" s="16" t="s">
        <v>3</v>
      </c>
      <c r="C11" s="16" t="s">
        <v>47</v>
      </c>
      <c r="D11" s="16" t="s">
        <v>12</v>
      </c>
      <c r="E11" s="207" t="s">
        <v>18</v>
      </c>
      <c r="F11" s="208"/>
      <c r="G11" s="22" t="s">
        <v>2</v>
      </c>
      <c r="H11" s="18">
        <v>2.5</v>
      </c>
      <c r="I11" s="24">
        <v>357.83</v>
      </c>
      <c r="J11" s="21">
        <f>H11*I11</f>
        <v>894.5749999999999</v>
      </c>
      <c r="K11" s="21">
        <f>I11*1.2672</f>
        <v>453.442176</v>
      </c>
      <c r="L11" s="21">
        <f>K11*H11</f>
        <v>1133.60544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2:42" s="4" customFormat="1" ht="15" customHeight="1" outlineLevel="1">
      <c r="B12" s="198"/>
      <c r="C12" s="198"/>
      <c r="D12" s="198"/>
      <c r="E12" s="198"/>
      <c r="F12" s="198"/>
      <c r="G12" s="198"/>
      <c r="H12" s="198"/>
      <c r="I12" s="198"/>
      <c r="J12" s="105">
        <f>J11</f>
        <v>894.5749999999999</v>
      </c>
      <c r="K12" s="106"/>
      <c r="L12" s="105">
        <f>SUM(L11)</f>
        <v>1133.60544</v>
      </c>
      <c r="M12" s="9"/>
      <c r="N12" s="136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2:12" ht="15" customHeight="1" outlineLevel="1"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2:42" s="4" customFormat="1" ht="15" customHeight="1" outlineLevel="1">
      <c r="B14" s="38" t="s">
        <v>46</v>
      </c>
      <c r="C14" s="38"/>
      <c r="D14" s="38"/>
      <c r="E14" s="178" t="s">
        <v>126</v>
      </c>
      <c r="F14" s="179"/>
      <c r="G14" s="38"/>
      <c r="H14" s="39"/>
      <c r="I14" s="40"/>
      <c r="J14" s="41"/>
      <c r="K14" s="42"/>
      <c r="L14" s="41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2:42" s="4" customFormat="1" ht="15.75" customHeight="1" outlineLevel="1">
      <c r="B15" s="49" t="s">
        <v>15</v>
      </c>
      <c r="C15" s="49"/>
      <c r="D15" s="49"/>
      <c r="E15" s="172" t="s">
        <v>100</v>
      </c>
      <c r="F15" s="173"/>
      <c r="G15" s="49"/>
      <c r="H15" s="50"/>
      <c r="I15" s="51"/>
      <c r="J15" s="52"/>
      <c r="K15" s="53"/>
      <c r="L15" s="5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2:42" s="91" customFormat="1" ht="15.75" customHeight="1" outlineLevel="1">
      <c r="B16" s="92" t="s">
        <v>44</v>
      </c>
      <c r="C16" s="92"/>
      <c r="D16" s="92"/>
      <c r="E16" s="182" t="s">
        <v>187</v>
      </c>
      <c r="F16" s="183"/>
      <c r="G16" s="92"/>
      <c r="H16" s="94"/>
      <c r="I16" s="95"/>
      <c r="J16" s="93"/>
      <c r="K16" s="96"/>
      <c r="L16" s="9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2:42" s="4" customFormat="1" ht="15.75" customHeight="1" outlineLevel="1">
      <c r="B17" s="16" t="s">
        <v>196</v>
      </c>
      <c r="C17" s="14" t="s">
        <v>424</v>
      </c>
      <c r="D17" s="15" t="s">
        <v>12</v>
      </c>
      <c r="E17" s="158" t="s">
        <v>77</v>
      </c>
      <c r="F17" s="163"/>
      <c r="G17" s="16" t="s">
        <v>1</v>
      </c>
      <c r="H17" s="17">
        <v>10</v>
      </c>
      <c r="I17" s="25">
        <v>28.73</v>
      </c>
      <c r="J17" s="21">
        <f aca="true" t="shared" si="0" ref="J17:J25">H17*I17</f>
        <v>287.3</v>
      </c>
      <c r="K17" s="21">
        <f aca="true" t="shared" si="1" ref="K17:K25">I17*1.2672</f>
        <v>36.406656000000005</v>
      </c>
      <c r="L17" s="21">
        <f aca="true" t="shared" si="2" ref="L17:L25">K17*H17</f>
        <v>364.06656000000004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2:42" s="4" customFormat="1" ht="15.75" customHeight="1" outlineLevel="1">
      <c r="B18" s="16" t="s">
        <v>49</v>
      </c>
      <c r="C18" s="14" t="s">
        <v>76</v>
      </c>
      <c r="D18" s="15" t="s">
        <v>12</v>
      </c>
      <c r="E18" s="158" t="s">
        <v>78</v>
      </c>
      <c r="F18" s="163"/>
      <c r="G18" s="16" t="s">
        <v>1</v>
      </c>
      <c r="H18" s="17">
        <v>7</v>
      </c>
      <c r="I18" s="25">
        <v>36.95</v>
      </c>
      <c r="J18" s="21">
        <f t="shared" si="0"/>
        <v>258.65000000000003</v>
      </c>
      <c r="K18" s="21">
        <f t="shared" si="1"/>
        <v>46.823040000000006</v>
      </c>
      <c r="L18" s="21">
        <f t="shared" si="2"/>
        <v>327.76128000000006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2:42" s="4" customFormat="1" ht="15.75" customHeight="1" outlineLevel="1">
      <c r="B19" s="16" t="s">
        <v>50</v>
      </c>
      <c r="C19" s="14">
        <v>97645</v>
      </c>
      <c r="D19" s="15" t="s">
        <v>98</v>
      </c>
      <c r="E19" s="158" t="s">
        <v>153</v>
      </c>
      <c r="F19" s="163"/>
      <c r="G19" s="16" t="s">
        <v>2</v>
      </c>
      <c r="H19" s="27">
        <v>3</v>
      </c>
      <c r="I19" s="25">
        <v>21.3</v>
      </c>
      <c r="J19" s="21">
        <f t="shared" si="0"/>
        <v>63.900000000000006</v>
      </c>
      <c r="K19" s="21">
        <f t="shared" si="1"/>
        <v>26.991360000000004</v>
      </c>
      <c r="L19" s="21">
        <f t="shared" si="2"/>
        <v>80.97408000000001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2:42" s="4" customFormat="1" ht="15.75" customHeight="1" outlineLevel="1">
      <c r="B20" s="16" t="s">
        <v>51</v>
      </c>
      <c r="C20" s="14">
        <v>97665</v>
      </c>
      <c r="D20" s="16" t="s">
        <v>98</v>
      </c>
      <c r="E20" s="158" t="s">
        <v>154</v>
      </c>
      <c r="F20" s="163"/>
      <c r="G20" s="16" t="s">
        <v>1</v>
      </c>
      <c r="H20" s="17">
        <v>2</v>
      </c>
      <c r="I20" s="25">
        <v>1.04</v>
      </c>
      <c r="J20" s="21">
        <f t="shared" si="0"/>
        <v>2.08</v>
      </c>
      <c r="K20" s="21">
        <f t="shared" si="1"/>
        <v>1.3178880000000002</v>
      </c>
      <c r="L20" s="21">
        <f t="shared" si="2"/>
        <v>2.6357760000000003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8" customFormat="1" ht="15.75" customHeight="1" outlineLevel="1">
      <c r="A21" s="9"/>
      <c r="B21" s="16" t="s">
        <v>197</v>
      </c>
      <c r="C21" s="14" t="s">
        <v>26</v>
      </c>
      <c r="D21" s="15" t="s">
        <v>12</v>
      </c>
      <c r="E21" s="158" t="s">
        <v>80</v>
      </c>
      <c r="F21" s="163"/>
      <c r="G21" s="16" t="s">
        <v>24</v>
      </c>
      <c r="H21" s="17">
        <v>0.31</v>
      </c>
      <c r="I21" s="25">
        <v>51.96</v>
      </c>
      <c r="J21" s="21">
        <f t="shared" si="0"/>
        <v>16.1076</v>
      </c>
      <c r="K21" s="21">
        <f t="shared" si="1"/>
        <v>65.84371200000001</v>
      </c>
      <c r="L21" s="21">
        <f t="shared" si="2"/>
        <v>20.411550720000005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s="8" customFormat="1" ht="15.75" customHeight="1" outlineLevel="1">
      <c r="A22" s="9"/>
      <c r="B22" s="16" t="s">
        <v>198</v>
      </c>
      <c r="C22" s="14" t="s">
        <v>79</v>
      </c>
      <c r="D22" s="15" t="s">
        <v>12</v>
      </c>
      <c r="E22" s="158" t="s">
        <v>81</v>
      </c>
      <c r="F22" s="163"/>
      <c r="G22" s="16" t="s">
        <v>1</v>
      </c>
      <c r="H22" s="17">
        <v>6</v>
      </c>
      <c r="I22" s="25">
        <v>14.41</v>
      </c>
      <c r="J22" s="21">
        <f t="shared" si="0"/>
        <v>86.46000000000001</v>
      </c>
      <c r="K22" s="21">
        <f t="shared" si="1"/>
        <v>18.260352</v>
      </c>
      <c r="L22" s="21">
        <f t="shared" si="2"/>
        <v>109.56211200000001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8" customFormat="1" ht="15.75" customHeight="1" outlineLevel="1">
      <c r="A23" s="9"/>
      <c r="B23" s="16" t="s">
        <v>199</v>
      </c>
      <c r="C23" s="14" t="s">
        <v>102</v>
      </c>
      <c r="D23" s="15" t="s">
        <v>12</v>
      </c>
      <c r="E23" s="158" t="s">
        <v>101</v>
      </c>
      <c r="F23" s="163"/>
      <c r="G23" s="16" t="s">
        <v>29</v>
      </c>
      <c r="H23" s="17">
        <v>21.6</v>
      </c>
      <c r="I23" s="25">
        <v>8.55</v>
      </c>
      <c r="J23" s="21">
        <f t="shared" si="0"/>
        <v>184.68000000000004</v>
      </c>
      <c r="K23" s="21">
        <f t="shared" si="1"/>
        <v>10.834560000000002</v>
      </c>
      <c r="L23" s="21">
        <f t="shared" si="2"/>
        <v>234.02649600000004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8" customFormat="1" ht="15.75" customHeight="1" outlineLevel="1">
      <c r="A24" s="9"/>
      <c r="B24" s="16" t="s">
        <v>200</v>
      </c>
      <c r="C24" s="14" t="s">
        <v>34</v>
      </c>
      <c r="D24" s="15" t="s">
        <v>12</v>
      </c>
      <c r="E24" s="158" t="s">
        <v>90</v>
      </c>
      <c r="F24" s="163"/>
      <c r="G24" s="16" t="s">
        <v>2</v>
      </c>
      <c r="H24" s="17">
        <v>87.59</v>
      </c>
      <c r="I24" s="25">
        <v>7.79</v>
      </c>
      <c r="J24" s="21">
        <f t="shared" si="0"/>
        <v>682.3261</v>
      </c>
      <c r="K24" s="21">
        <f t="shared" si="1"/>
        <v>9.871488000000001</v>
      </c>
      <c r="L24" s="21">
        <f t="shared" si="2"/>
        <v>864.6436339200002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8" customFormat="1" ht="15.75" customHeight="1" outlineLevel="1">
      <c r="A25" s="9"/>
      <c r="B25" s="16" t="s">
        <v>70</v>
      </c>
      <c r="C25" s="14" t="s">
        <v>34</v>
      </c>
      <c r="D25" s="15" t="s">
        <v>12</v>
      </c>
      <c r="E25" s="158" t="s">
        <v>82</v>
      </c>
      <c r="F25" s="163"/>
      <c r="G25" s="16" t="s">
        <v>2</v>
      </c>
      <c r="H25" s="17">
        <v>26.84</v>
      </c>
      <c r="I25" s="25">
        <v>7.79</v>
      </c>
      <c r="J25" s="21">
        <f t="shared" si="0"/>
        <v>209.0836</v>
      </c>
      <c r="K25" s="21">
        <f t="shared" si="1"/>
        <v>9.871488000000001</v>
      </c>
      <c r="L25" s="21">
        <f t="shared" si="2"/>
        <v>264.95073792000005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8" customFormat="1" ht="15.75" customHeight="1" outlineLevel="1">
      <c r="A26" s="9"/>
      <c r="B26" s="117"/>
      <c r="C26" s="118"/>
      <c r="D26" s="113"/>
      <c r="E26" s="180"/>
      <c r="F26" s="181"/>
      <c r="G26" s="117"/>
      <c r="H26" s="114"/>
      <c r="I26" s="119"/>
      <c r="J26" s="112">
        <f>SUM(J17:J25)</f>
        <v>1790.5873000000001</v>
      </c>
      <c r="K26" s="112"/>
      <c r="L26" s="112">
        <f>SUM(L17:L25)</f>
        <v>2269.0322265600003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2:42" s="91" customFormat="1" ht="12.75" outlineLevel="1">
      <c r="B27" s="92" t="s">
        <v>45</v>
      </c>
      <c r="C27" s="92"/>
      <c r="D27" s="85" t="s">
        <v>12</v>
      </c>
      <c r="E27" s="182" t="s">
        <v>89</v>
      </c>
      <c r="F27" s="183"/>
      <c r="G27" s="92"/>
      <c r="H27" s="94"/>
      <c r="I27" s="95"/>
      <c r="J27" s="93"/>
      <c r="K27" s="96"/>
      <c r="L27" s="93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2:42" s="4" customFormat="1" ht="35.25" customHeight="1" outlineLevel="1">
      <c r="B28" s="16" t="s">
        <v>52</v>
      </c>
      <c r="C28" s="14">
        <v>95470</v>
      </c>
      <c r="D28" s="15" t="s">
        <v>98</v>
      </c>
      <c r="E28" s="158" t="s">
        <v>155</v>
      </c>
      <c r="F28" s="163"/>
      <c r="G28" s="16" t="s">
        <v>1</v>
      </c>
      <c r="H28" s="17">
        <v>6</v>
      </c>
      <c r="I28" s="25">
        <v>178.2</v>
      </c>
      <c r="J28" s="21">
        <f aca="true" t="shared" si="3" ref="J28:J46">H28*I28</f>
        <v>1069.1999999999998</v>
      </c>
      <c r="K28" s="21">
        <f aca="true" t="shared" si="4" ref="K28:K46">I28*1.2672</f>
        <v>225.81504</v>
      </c>
      <c r="L28" s="21">
        <f aca="true" t="shared" si="5" ref="L28:L46">K28*H28</f>
        <v>1354.8902400000002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2:42" s="4" customFormat="1" ht="25.5" customHeight="1" outlineLevel="1">
      <c r="B29" s="16" t="s">
        <v>53</v>
      </c>
      <c r="C29" s="14" t="s">
        <v>21</v>
      </c>
      <c r="D29" s="15" t="s">
        <v>12</v>
      </c>
      <c r="E29" s="158" t="s">
        <v>88</v>
      </c>
      <c r="F29" s="163"/>
      <c r="G29" s="16" t="s">
        <v>1</v>
      </c>
      <c r="H29" s="17">
        <v>6</v>
      </c>
      <c r="I29" s="25">
        <v>30.82</v>
      </c>
      <c r="J29" s="21">
        <f t="shared" si="3"/>
        <v>184.92000000000002</v>
      </c>
      <c r="K29" s="21">
        <f t="shared" si="4"/>
        <v>39.055104</v>
      </c>
      <c r="L29" s="21">
        <f t="shared" si="5"/>
        <v>234.330624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2:12" s="9" customFormat="1" ht="47.25" customHeight="1" outlineLevel="1">
      <c r="B30" s="16" t="s">
        <v>201</v>
      </c>
      <c r="C30" s="14">
        <v>93396</v>
      </c>
      <c r="D30" s="15" t="s">
        <v>98</v>
      </c>
      <c r="E30" s="158" t="s">
        <v>393</v>
      </c>
      <c r="F30" s="163"/>
      <c r="G30" s="16" t="s">
        <v>1</v>
      </c>
      <c r="H30" s="17">
        <v>4</v>
      </c>
      <c r="I30" s="25">
        <v>482.89</v>
      </c>
      <c r="J30" s="21">
        <f t="shared" si="3"/>
        <v>1931.56</v>
      </c>
      <c r="K30" s="21">
        <f t="shared" si="4"/>
        <v>611.918208</v>
      </c>
      <c r="L30" s="21">
        <f t="shared" si="5"/>
        <v>2447.672832</v>
      </c>
    </row>
    <row r="31" spans="2:12" s="9" customFormat="1" ht="21" customHeight="1" outlineLevel="1">
      <c r="B31" s="16" t="s">
        <v>202</v>
      </c>
      <c r="C31" s="14" t="s">
        <v>72</v>
      </c>
      <c r="D31" s="15" t="s">
        <v>12</v>
      </c>
      <c r="E31" s="158" t="s">
        <v>71</v>
      </c>
      <c r="F31" s="163"/>
      <c r="G31" s="16" t="s">
        <v>2</v>
      </c>
      <c r="H31" s="17">
        <v>2</v>
      </c>
      <c r="I31" s="25">
        <v>385.79</v>
      </c>
      <c r="J31" s="21">
        <f t="shared" si="3"/>
        <v>771.58</v>
      </c>
      <c r="K31" s="21">
        <f t="shared" si="4"/>
        <v>488.87308800000005</v>
      </c>
      <c r="L31" s="21">
        <f t="shared" si="5"/>
        <v>977.7461760000001</v>
      </c>
    </row>
    <row r="32" spans="2:12" s="9" customFormat="1" ht="33" customHeight="1" outlineLevel="1">
      <c r="B32" s="16" t="s">
        <v>203</v>
      </c>
      <c r="C32" s="14">
        <v>91341</v>
      </c>
      <c r="D32" s="15" t="s">
        <v>98</v>
      </c>
      <c r="E32" s="177" t="s">
        <v>156</v>
      </c>
      <c r="F32" s="177"/>
      <c r="G32" s="16" t="s">
        <v>2</v>
      </c>
      <c r="H32" s="17">
        <v>6.72</v>
      </c>
      <c r="I32" s="25">
        <v>400.86</v>
      </c>
      <c r="J32" s="21">
        <f t="shared" si="3"/>
        <v>2693.7792</v>
      </c>
      <c r="K32" s="21">
        <f t="shared" si="4"/>
        <v>507.96979200000004</v>
      </c>
      <c r="L32" s="21">
        <f t="shared" si="5"/>
        <v>3413.55700224</v>
      </c>
    </row>
    <row r="33" spans="2:12" s="9" customFormat="1" ht="21" customHeight="1" outlineLevel="1">
      <c r="B33" s="16" t="s">
        <v>54</v>
      </c>
      <c r="C33" s="14" t="s">
        <v>157</v>
      </c>
      <c r="D33" s="15" t="s">
        <v>12</v>
      </c>
      <c r="E33" s="177" t="s">
        <v>158</v>
      </c>
      <c r="F33" s="177"/>
      <c r="G33" s="16" t="s">
        <v>2</v>
      </c>
      <c r="H33" s="17">
        <v>1</v>
      </c>
      <c r="I33" s="25">
        <v>178.47</v>
      </c>
      <c r="J33" s="21">
        <f t="shared" si="3"/>
        <v>178.47</v>
      </c>
      <c r="K33" s="21">
        <f t="shared" si="4"/>
        <v>226.15718400000003</v>
      </c>
      <c r="L33" s="21">
        <f t="shared" si="5"/>
        <v>226.15718400000003</v>
      </c>
    </row>
    <row r="34" spans="2:12" s="9" customFormat="1" ht="30" customHeight="1" outlineLevel="1">
      <c r="B34" s="16" t="s">
        <v>204</v>
      </c>
      <c r="C34" s="14" t="s">
        <v>160</v>
      </c>
      <c r="D34" s="15" t="s">
        <v>12</v>
      </c>
      <c r="E34" s="177" t="s">
        <v>159</v>
      </c>
      <c r="F34" s="177"/>
      <c r="G34" s="16" t="s">
        <v>2</v>
      </c>
      <c r="H34" s="17">
        <v>26.84</v>
      </c>
      <c r="I34" s="25">
        <v>35.54</v>
      </c>
      <c r="J34" s="21">
        <f t="shared" si="3"/>
        <v>953.8936</v>
      </c>
      <c r="K34" s="21">
        <f t="shared" si="4"/>
        <v>45.036288000000006</v>
      </c>
      <c r="L34" s="21">
        <f t="shared" si="5"/>
        <v>1208.7739699200001</v>
      </c>
    </row>
    <row r="35" spans="2:42" s="4" customFormat="1" ht="21.75" customHeight="1" outlineLevel="1">
      <c r="B35" s="16" t="s">
        <v>205</v>
      </c>
      <c r="C35" s="14" t="s">
        <v>161</v>
      </c>
      <c r="D35" s="15" t="s">
        <v>12</v>
      </c>
      <c r="E35" s="177" t="s">
        <v>162</v>
      </c>
      <c r="F35" s="177"/>
      <c r="G35" s="16" t="s">
        <v>2</v>
      </c>
      <c r="H35" s="17">
        <v>26.84</v>
      </c>
      <c r="I35" s="25">
        <v>7.85</v>
      </c>
      <c r="J35" s="21">
        <f t="shared" si="3"/>
        <v>210.694</v>
      </c>
      <c r="K35" s="21">
        <f t="shared" si="4"/>
        <v>9.94752</v>
      </c>
      <c r="L35" s="21">
        <f t="shared" si="5"/>
        <v>266.99143680000003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2:42" s="4" customFormat="1" ht="29.25" customHeight="1" outlineLevel="1">
      <c r="B36" s="16" t="s">
        <v>74</v>
      </c>
      <c r="C36" s="14">
        <v>87265</v>
      </c>
      <c r="D36" s="15" t="s">
        <v>98</v>
      </c>
      <c r="E36" s="158" t="s">
        <v>163</v>
      </c>
      <c r="F36" s="163"/>
      <c r="G36" s="16" t="s">
        <v>2</v>
      </c>
      <c r="H36" s="17">
        <v>87.59</v>
      </c>
      <c r="I36" s="25">
        <v>42.13</v>
      </c>
      <c r="J36" s="21">
        <f t="shared" si="3"/>
        <v>3690.1667</v>
      </c>
      <c r="K36" s="21">
        <f t="shared" si="4"/>
        <v>53.387136000000005</v>
      </c>
      <c r="L36" s="21">
        <f t="shared" si="5"/>
        <v>4676.17924224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2:42" s="4" customFormat="1" ht="29.25" customHeight="1" outlineLevel="1">
      <c r="B37" s="16" t="s">
        <v>75</v>
      </c>
      <c r="C37" s="14" t="s">
        <v>164</v>
      </c>
      <c r="D37" s="15" t="s">
        <v>12</v>
      </c>
      <c r="E37" s="158" t="s">
        <v>168</v>
      </c>
      <c r="F37" s="163"/>
      <c r="G37" s="16" t="s">
        <v>2</v>
      </c>
      <c r="H37" s="17">
        <v>82.18</v>
      </c>
      <c r="I37" s="25">
        <v>19.01</v>
      </c>
      <c r="J37" s="21">
        <f t="shared" si="3"/>
        <v>1562.2418000000002</v>
      </c>
      <c r="K37" s="21">
        <f t="shared" si="4"/>
        <v>24.089472000000004</v>
      </c>
      <c r="L37" s="21">
        <f t="shared" si="5"/>
        <v>1979.6728089600006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2:42" s="4" customFormat="1" ht="29.25" customHeight="1" outlineLevel="1">
      <c r="B38" s="16" t="s">
        <v>84</v>
      </c>
      <c r="C38" s="14" t="s">
        <v>165</v>
      </c>
      <c r="D38" s="15" t="s">
        <v>12</v>
      </c>
      <c r="E38" s="158" t="s">
        <v>166</v>
      </c>
      <c r="F38" s="163"/>
      <c r="G38" s="16" t="s">
        <v>1</v>
      </c>
      <c r="H38" s="17">
        <v>6</v>
      </c>
      <c r="I38" s="25">
        <v>230.37</v>
      </c>
      <c r="J38" s="21">
        <f t="shared" si="3"/>
        <v>1382.22</v>
      </c>
      <c r="K38" s="21">
        <f t="shared" si="4"/>
        <v>291.924864</v>
      </c>
      <c r="L38" s="21">
        <f t="shared" si="5"/>
        <v>1751.549184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2:42" s="4" customFormat="1" ht="29.25" customHeight="1" outlineLevel="1">
      <c r="B39" s="16" t="s">
        <v>125</v>
      </c>
      <c r="C39" s="14" t="s">
        <v>167</v>
      </c>
      <c r="D39" s="15" t="s">
        <v>12</v>
      </c>
      <c r="E39" s="158" t="s">
        <v>215</v>
      </c>
      <c r="F39" s="163"/>
      <c r="G39" s="16" t="s">
        <v>1</v>
      </c>
      <c r="H39" s="17">
        <v>2</v>
      </c>
      <c r="I39" s="25">
        <v>225.55</v>
      </c>
      <c r="J39" s="21">
        <f t="shared" si="3"/>
        <v>451.1</v>
      </c>
      <c r="K39" s="21">
        <f t="shared" si="4"/>
        <v>285.81696000000005</v>
      </c>
      <c r="L39" s="21">
        <f t="shared" si="5"/>
        <v>571.6339200000001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2:42" s="4" customFormat="1" ht="29.25" customHeight="1" outlineLevel="1">
      <c r="B40" s="16" t="s">
        <v>206</v>
      </c>
      <c r="C40" s="14" t="s">
        <v>83</v>
      </c>
      <c r="D40" s="15" t="s">
        <v>12</v>
      </c>
      <c r="E40" s="158" t="s">
        <v>85</v>
      </c>
      <c r="F40" s="163"/>
      <c r="G40" s="16" t="s">
        <v>2</v>
      </c>
      <c r="H40" s="17">
        <v>2</v>
      </c>
      <c r="I40" s="25">
        <v>173.63</v>
      </c>
      <c r="J40" s="21">
        <f t="shared" si="3"/>
        <v>347.26</v>
      </c>
      <c r="K40" s="21">
        <f t="shared" si="4"/>
        <v>220.02393600000002</v>
      </c>
      <c r="L40" s="21">
        <f t="shared" si="5"/>
        <v>440.04787200000004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2:42" s="4" customFormat="1" ht="29.25" customHeight="1" outlineLevel="1">
      <c r="B41" s="16" t="s">
        <v>207</v>
      </c>
      <c r="C41" s="14" t="s">
        <v>37</v>
      </c>
      <c r="D41" s="15" t="s">
        <v>12</v>
      </c>
      <c r="E41" s="158" t="s">
        <v>86</v>
      </c>
      <c r="F41" s="163"/>
      <c r="G41" s="16" t="s">
        <v>2</v>
      </c>
      <c r="H41" s="17">
        <v>6</v>
      </c>
      <c r="I41" s="25">
        <v>44.58</v>
      </c>
      <c r="J41" s="21">
        <f t="shared" si="3"/>
        <v>267.48</v>
      </c>
      <c r="K41" s="21">
        <f t="shared" si="4"/>
        <v>56.491776</v>
      </c>
      <c r="L41" s="21">
        <f t="shared" si="5"/>
        <v>338.950656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2:42" s="4" customFormat="1" ht="25.5" customHeight="1" outlineLevel="1">
      <c r="B42" s="16" t="s">
        <v>208</v>
      </c>
      <c r="C42" s="14" t="s">
        <v>39</v>
      </c>
      <c r="D42" s="15" t="s">
        <v>12</v>
      </c>
      <c r="E42" s="158" t="s">
        <v>87</v>
      </c>
      <c r="F42" s="163"/>
      <c r="G42" s="16" t="s">
        <v>2</v>
      </c>
      <c r="H42" s="17">
        <v>2</v>
      </c>
      <c r="I42" s="25">
        <v>24.82</v>
      </c>
      <c r="J42" s="21">
        <f t="shared" si="3"/>
        <v>49.64</v>
      </c>
      <c r="K42" s="21">
        <f t="shared" si="4"/>
        <v>31.451904000000003</v>
      </c>
      <c r="L42" s="21">
        <f t="shared" si="5"/>
        <v>62.903808000000005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2:42" s="4" customFormat="1" ht="21.75" customHeight="1" outlineLevel="1">
      <c r="B43" s="16" t="s">
        <v>209</v>
      </c>
      <c r="C43" s="14" t="s">
        <v>97</v>
      </c>
      <c r="D43" s="15" t="s">
        <v>12</v>
      </c>
      <c r="E43" s="158" t="s">
        <v>96</v>
      </c>
      <c r="F43" s="163"/>
      <c r="G43" s="16" t="s">
        <v>2</v>
      </c>
      <c r="H43" s="17">
        <v>3.36</v>
      </c>
      <c r="I43" s="25">
        <v>286</v>
      </c>
      <c r="J43" s="21">
        <f t="shared" si="3"/>
        <v>960.9599999999999</v>
      </c>
      <c r="K43" s="21">
        <f t="shared" si="4"/>
        <v>362.41920000000005</v>
      </c>
      <c r="L43" s="21">
        <f t="shared" si="5"/>
        <v>1217.7285120000001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2:12" s="9" customFormat="1" ht="22.5" customHeight="1" outlineLevel="1">
      <c r="B44" s="16" t="s">
        <v>210</v>
      </c>
      <c r="C44" s="14" t="s">
        <v>183</v>
      </c>
      <c r="D44" s="15" t="s">
        <v>12</v>
      </c>
      <c r="E44" s="158" t="s">
        <v>184</v>
      </c>
      <c r="F44" s="163"/>
      <c r="G44" s="16" t="s">
        <v>2</v>
      </c>
      <c r="H44" s="17">
        <v>1.8</v>
      </c>
      <c r="I44" s="25">
        <v>295.44</v>
      </c>
      <c r="J44" s="21">
        <f t="shared" si="3"/>
        <v>531.792</v>
      </c>
      <c r="K44" s="21">
        <f t="shared" si="4"/>
        <v>374.381568</v>
      </c>
      <c r="L44" s="21">
        <f t="shared" si="5"/>
        <v>673.8868224</v>
      </c>
    </row>
    <row r="45" spans="2:12" ht="36" customHeight="1" outlineLevel="1">
      <c r="B45" s="16" t="s">
        <v>211</v>
      </c>
      <c r="C45" s="28" t="s">
        <v>214</v>
      </c>
      <c r="D45" s="26" t="s">
        <v>98</v>
      </c>
      <c r="E45" s="158" t="s">
        <v>213</v>
      </c>
      <c r="F45" s="163"/>
      <c r="G45" s="16" t="s">
        <v>1</v>
      </c>
      <c r="H45" s="17">
        <v>2</v>
      </c>
      <c r="I45" s="25">
        <v>180.34</v>
      </c>
      <c r="J45" s="21">
        <f t="shared" si="3"/>
        <v>360.68</v>
      </c>
      <c r="K45" s="21">
        <f t="shared" si="4"/>
        <v>228.52684800000003</v>
      </c>
      <c r="L45" s="21">
        <f t="shared" si="5"/>
        <v>457.05369600000006</v>
      </c>
    </row>
    <row r="46" spans="2:12" ht="26.25" customHeight="1" outlineLevel="1">
      <c r="B46" s="16" t="s">
        <v>212</v>
      </c>
      <c r="C46" s="28">
        <v>97593</v>
      </c>
      <c r="D46" s="26" t="s">
        <v>98</v>
      </c>
      <c r="E46" s="158" t="s">
        <v>420</v>
      </c>
      <c r="F46" s="163"/>
      <c r="G46" s="16" t="s">
        <v>1</v>
      </c>
      <c r="H46" s="17">
        <v>6</v>
      </c>
      <c r="I46" s="25">
        <v>72.57</v>
      </c>
      <c r="J46" s="21">
        <f t="shared" si="3"/>
        <v>435.41999999999996</v>
      </c>
      <c r="K46" s="21">
        <f t="shared" si="4"/>
        <v>91.96070399999999</v>
      </c>
      <c r="L46" s="21">
        <f t="shared" si="5"/>
        <v>551.764224</v>
      </c>
    </row>
    <row r="47" spans="2:12" s="9" customFormat="1" ht="21" customHeight="1" outlineLevel="1">
      <c r="B47" s="117"/>
      <c r="C47" s="118"/>
      <c r="D47" s="113"/>
      <c r="E47" s="180"/>
      <c r="F47" s="181"/>
      <c r="G47" s="117"/>
      <c r="H47" s="114"/>
      <c r="I47" s="119"/>
      <c r="J47" s="112">
        <f>SUM(J28:J46)</f>
        <v>18033.0573</v>
      </c>
      <c r="K47" s="112"/>
      <c r="L47" s="112">
        <f>SUM(L28:L46)</f>
        <v>22851.49021056</v>
      </c>
    </row>
    <row r="49" spans="2:42" s="4" customFormat="1" ht="15" customHeight="1" outlineLevel="1">
      <c r="B49" s="38">
        <v>3</v>
      </c>
      <c r="C49" s="38"/>
      <c r="D49" s="38"/>
      <c r="E49" s="178" t="s">
        <v>127</v>
      </c>
      <c r="F49" s="179"/>
      <c r="G49" s="38"/>
      <c r="H49" s="39"/>
      <c r="I49" s="40"/>
      <c r="J49" s="41"/>
      <c r="K49" s="42"/>
      <c r="L49" s="41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2:42" s="4" customFormat="1" ht="15.75" customHeight="1" outlineLevel="1">
      <c r="B50" s="49" t="s">
        <v>40</v>
      </c>
      <c r="C50" s="49"/>
      <c r="D50" s="49"/>
      <c r="E50" s="172" t="s">
        <v>99</v>
      </c>
      <c r="F50" s="173"/>
      <c r="G50" s="49"/>
      <c r="H50" s="50"/>
      <c r="I50" s="54"/>
      <c r="J50" s="52"/>
      <c r="K50" s="52"/>
      <c r="L50" s="5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2:42" s="4" customFormat="1" ht="15.75" customHeight="1" outlineLevel="1">
      <c r="B51" s="16" t="s">
        <v>425</v>
      </c>
      <c r="C51" s="14" t="s">
        <v>69</v>
      </c>
      <c r="D51" s="15" t="s">
        <v>12</v>
      </c>
      <c r="E51" s="158" t="s">
        <v>77</v>
      </c>
      <c r="F51" s="163"/>
      <c r="G51" s="16" t="s">
        <v>1</v>
      </c>
      <c r="H51" s="17">
        <v>4</v>
      </c>
      <c r="I51" s="25">
        <v>29.04</v>
      </c>
      <c r="J51" s="21">
        <f aca="true" t="shared" si="6" ref="J51:J56">H51*I51</f>
        <v>116.16</v>
      </c>
      <c r="K51" s="21">
        <f aca="true" t="shared" si="7" ref="K51:K56">I51*1.2672</f>
        <v>36.799488000000004</v>
      </c>
      <c r="L51" s="21">
        <f aca="true" t="shared" si="8" ref="L51:L56">K51*H51</f>
        <v>147.19795200000002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2:42" s="4" customFormat="1" ht="15.75" customHeight="1" outlineLevel="1">
      <c r="B52" s="16" t="s">
        <v>426</v>
      </c>
      <c r="C52" s="14" t="s">
        <v>76</v>
      </c>
      <c r="D52" s="15" t="s">
        <v>12</v>
      </c>
      <c r="E52" s="158" t="s">
        <v>78</v>
      </c>
      <c r="F52" s="163"/>
      <c r="G52" s="16" t="s">
        <v>1</v>
      </c>
      <c r="H52" s="17">
        <v>4</v>
      </c>
      <c r="I52" s="25">
        <v>36.95</v>
      </c>
      <c r="J52" s="21">
        <f t="shared" si="6"/>
        <v>147.8</v>
      </c>
      <c r="K52" s="21">
        <f t="shared" si="7"/>
        <v>46.823040000000006</v>
      </c>
      <c r="L52" s="21">
        <f t="shared" si="8"/>
        <v>187.29216000000002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2:42" s="4" customFormat="1" ht="15.75" customHeight="1" outlineLevel="1">
      <c r="B53" s="16" t="s">
        <v>427</v>
      </c>
      <c r="C53" s="14" t="s">
        <v>69</v>
      </c>
      <c r="D53" s="15" t="s">
        <v>12</v>
      </c>
      <c r="E53" s="158" t="s">
        <v>173</v>
      </c>
      <c r="F53" s="163"/>
      <c r="G53" s="16" t="s">
        <v>1</v>
      </c>
      <c r="H53" s="17">
        <v>2</v>
      </c>
      <c r="I53" s="25">
        <v>5.04</v>
      </c>
      <c r="J53" s="21">
        <f t="shared" si="6"/>
        <v>10.08</v>
      </c>
      <c r="K53" s="21">
        <f t="shared" si="7"/>
        <v>6.386688</v>
      </c>
      <c r="L53" s="21">
        <f t="shared" si="8"/>
        <v>12.773376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s="8" customFormat="1" ht="15.75" customHeight="1" outlineLevel="1">
      <c r="A54" s="9"/>
      <c r="B54" s="16" t="s">
        <v>428</v>
      </c>
      <c r="C54" s="14" t="s">
        <v>26</v>
      </c>
      <c r="D54" s="15" t="s">
        <v>12</v>
      </c>
      <c r="E54" s="158" t="s">
        <v>80</v>
      </c>
      <c r="F54" s="163"/>
      <c r="G54" s="16" t="s">
        <v>24</v>
      </c>
      <c r="H54" s="17">
        <v>2.15</v>
      </c>
      <c r="I54" s="25">
        <v>51.96</v>
      </c>
      <c r="J54" s="21">
        <f>H54*I54</f>
        <v>111.714</v>
      </c>
      <c r="K54" s="21">
        <f>I54*1.2672</f>
        <v>65.84371200000001</v>
      </c>
      <c r="L54" s="21">
        <f>K54*H54</f>
        <v>141.56398080000002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s="8" customFormat="1" ht="15.75" customHeight="1" outlineLevel="1">
      <c r="A55" s="9"/>
      <c r="B55" s="16" t="s">
        <v>429</v>
      </c>
      <c r="C55" s="14" t="s">
        <v>34</v>
      </c>
      <c r="D55" s="15" t="s">
        <v>12</v>
      </c>
      <c r="E55" s="158" t="s">
        <v>90</v>
      </c>
      <c r="F55" s="163"/>
      <c r="G55" s="16" t="s">
        <v>2</v>
      </c>
      <c r="H55" s="17">
        <v>9.54</v>
      </c>
      <c r="I55" s="25">
        <v>7.79</v>
      </c>
      <c r="J55" s="21">
        <f t="shared" si="6"/>
        <v>74.3166</v>
      </c>
      <c r="K55" s="21">
        <f t="shared" si="7"/>
        <v>9.871488000000001</v>
      </c>
      <c r="L55" s="21">
        <f t="shared" si="8"/>
        <v>94.17399552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s="8" customFormat="1" ht="15.75" customHeight="1" outlineLevel="1">
      <c r="A56" s="9"/>
      <c r="B56" s="16" t="s">
        <v>430</v>
      </c>
      <c r="C56" s="14" t="s">
        <v>34</v>
      </c>
      <c r="D56" s="15" t="s">
        <v>12</v>
      </c>
      <c r="E56" s="158" t="s">
        <v>82</v>
      </c>
      <c r="F56" s="163"/>
      <c r="G56" s="16" t="s">
        <v>2</v>
      </c>
      <c r="H56" s="17">
        <v>4.94</v>
      </c>
      <c r="I56" s="25">
        <v>7.79</v>
      </c>
      <c r="J56" s="21">
        <f t="shared" si="6"/>
        <v>38.482600000000005</v>
      </c>
      <c r="K56" s="21">
        <f t="shared" si="7"/>
        <v>9.871488000000001</v>
      </c>
      <c r="L56" s="21">
        <f t="shared" si="8"/>
        <v>48.76515072000001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2:42" s="74" customFormat="1" ht="15.75" customHeight="1" outlineLevel="1">
      <c r="B57" s="113"/>
      <c r="C57" s="118"/>
      <c r="D57" s="113"/>
      <c r="E57" s="180"/>
      <c r="F57" s="181"/>
      <c r="G57" s="117"/>
      <c r="H57" s="114"/>
      <c r="I57" s="119"/>
      <c r="J57" s="112">
        <f>SUM(J51:J56)</f>
        <v>498.5532</v>
      </c>
      <c r="K57" s="112"/>
      <c r="L57" s="112">
        <f>SUM(L51:L56)</f>
        <v>631.76661504</v>
      </c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</row>
    <row r="58" spans="1:42" s="91" customFormat="1" ht="24" customHeight="1" outlineLevel="1">
      <c r="A58" s="9"/>
      <c r="B58" s="92" t="s">
        <v>114</v>
      </c>
      <c r="C58" s="92"/>
      <c r="D58" s="92"/>
      <c r="E58" s="182" t="s">
        <v>169</v>
      </c>
      <c r="F58" s="183"/>
      <c r="G58" s="92"/>
      <c r="H58" s="92"/>
      <c r="I58" s="92"/>
      <c r="J58" s="93"/>
      <c r="K58" s="92"/>
      <c r="L58" s="93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2:42" s="4" customFormat="1" ht="30" customHeight="1" outlineLevel="1">
      <c r="B59" s="16" t="s">
        <v>130</v>
      </c>
      <c r="C59" s="14" t="s">
        <v>33</v>
      </c>
      <c r="D59" s="15" t="s">
        <v>12</v>
      </c>
      <c r="E59" s="158" t="s">
        <v>170</v>
      </c>
      <c r="F59" s="163"/>
      <c r="G59" s="16" t="s">
        <v>1</v>
      </c>
      <c r="H59" s="17">
        <v>2</v>
      </c>
      <c r="I59" s="25">
        <v>909.7</v>
      </c>
      <c r="J59" s="21">
        <f aca="true" t="shared" si="9" ref="J59:J79">H59*I59</f>
        <v>1819.4</v>
      </c>
      <c r="K59" s="21">
        <f>I59*1.2672</f>
        <v>1152.77184</v>
      </c>
      <c r="L59" s="21">
        <f aca="true" t="shared" si="10" ref="L59:L79">K59*H59</f>
        <v>2305.54368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2:42" s="4" customFormat="1" ht="27.75" customHeight="1" outlineLevel="1">
      <c r="B60" s="16" t="s">
        <v>224</v>
      </c>
      <c r="C60" s="15" t="s">
        <v>171</v>
      </c>
      <c r="D60" s="15" t="s">
        <v>12</v>
      </c>
      <c r="E60" s="158" t="s">
        <v>172</v>
      </c>
      <c r="F60" s="163"/>
      <c r="G60" s="16" t="s">
        <v>1</v>
      </c>
      <c r="H60" s="17">
        <v>2</v>
      </c>
      <c r="I60" s="25">
        <v>431.77</v>
      </c>
      <c r="J60" s="21">
        <f t="shared" si="9"/>
        <v>863.54</v>
      </c>
      <c r="K60" s="21">
        <f aca="true" t="shared" si="11" ref="K60:K84">I60*1.2672</f>
        <v>547.138944</v>
      </c>
      <c r="L60" s="21">
        <f t="shared" si="10"/>
        <v>1094.277888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2:12" s="9" customFormat="1" ht="22.5" customHeight="1" outlineLevel="1">
      <c r="B61" s="16" t="s">
        <v>131</v>
      </c>
      <c r="C61" s="14" t="s">
        <v>181</v>
      </c>
      <c r="D61" s="15" t="s">
        <v>12</v>
      </c>
      <c r="E61" s="158" t="s">
        <v>182</v>
      </c>
      <c r="F61" s="163"/>
      <c r="G61" s="16" t="s">
        <v>1</v>
      </c>
      <c r="H61" s="17">
        <v>2</v>
      </c>
      <c r="I61" s="25">
        <v>839.1</v>
      </c>
      <c r="J61" s="21">
        <f>H61*I61</f>
        <v>1678.2</v>
      </c>
      <c r="K61" s="21">
        <f>I61*1.2672</f>
        <v>1063.30752</v>
      </c>
      <c r="L61" s="21">
        <f>K61*H61</f>
        <v>2126.61504</v>
      </c>
    </row>
    <row r="62" spans="2:42" s="4" customFormat="1" ht="27.75" customHeight="1" outlineLevel="1">
      <c r="B62" s="16" t="s">
        <v>225</v>
      </c>
      <c r="C62" s="15" t="s">
        <v>174</v>
      </c>
      <c r="D62" s="15" t="s">
        <v>12</v>
      </c>
      <c r="E62" s="158" t="s">
        <v>175</v>
      </c>
      <c r="F62" s="163"/>
      <c r="G62" s="16" t="s">
        <v>1</v>
      </c>
      <c r="H62" s="17">
        <v>4</v>
      </c>
      <c r="I62" s="25">
        <v>129.71</v>
      </c>
      <c r="J62" s="21">
        <f t="shared" si="9"/>
        <v>518.84</v>
      </c>
      <c r="K62" s="21">
        <f t="shared" si="11"/>
        <v>164.368512</v>
      </c>
      <c r="L62" s="21">
        <f t="shared" si="10"/>
        <v>657.474048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2:42" s="4" customFormat="1" ht="30.75" customHeight="1" outlineLevel="1">
      <c r="B63" s="16" t="s">
        <v>226</v>
      </c>
      <c r="C63" s="15" t="s">
        <v>176</v>
      </c>
      <c r="D63" s="15" t="s">
        <v>12</v>
      </c>
      <c r="E63" s="158" t="s">
        <v>178</v>
      </c>
      <c r="F63" s="163"/>
      <c r="G63" s="16" t="s">
        <v>1</v>
      </c>
      <c r="H63" s="17">
        <v>2</v>
      </c>
      <c r="I63" s="25">
        <v>193.88</v>
      </c>
      <c r="J63" s="21">
        <f t="shared" si="9"/>
        <v>387.76</v>
      </c>
      <c r="K63" s="21">
        <f t="shared" si="11"/>
        <v>245.68473600000002</v>
      </c>
      <c r="L63" s="21">
        <f t="shared" si="10"/>
        <v>491.36947200000003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2:42" s="4" customFormat="1" ht="27.75" customHeight="1" outlineLevel="1">
      <c r="B64" s="16" t="s">
        <v>227</v>
      </c>
      <c r="C64" s="15" t="s">
        <v>177</v>
      </c>
      <c r="D64" s="15" t="s">
        <v>12</v>
      </c>
      <c r="E64" s="158" t="s">
        <v>179</v>
      </c>
      <c r="F64" s="163"/>
      <c r="G64" s="16" t="s">
        <v>1</v>
      </c>
      <c r="H64" s="17">
        <v>2</v>
      </c>
      <c r="I64" s="25">
        <v>339.32</v>
      </c>
      <c r="J64" s="21">
        <f t="shared" si="9"/>
        <v>678.64</v>
      </c>
      <c r="K64" s="21">
        <f t="shared" si="11"/>
        <v>429.986304</v>
      </c>
      <c r="L64" s="21">
        <f t="shared" si="10"/>
        <v>859.972608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2:42" s="4" customFormat="1" ht="30.75" customHeight="1" outlineLevel="1">
      <c r="B65" s="16" t="s">
        <v>228</v>
      </c>
      <c r="C65" s="15" t="s">
        <v>32</v>
      </c>
      <c r="D65" s="15" t="s">
        <v>12</v>
      </c>
      <c r="E65" s="158" t="s">
        <v>180</v>
      </c>
      <c r="F65" s="163"/>
      <c r="G65" s="16" t="s">
        <v>1</v>
      </c>
      <c r="H65" s="17">
        <v>2</v>
      </c>
      <c r="I65" s="25">
        <v>119.17</v>
      </c>
      <c r="J65" s="21">
        <f t="shared" si="9"/>
        <v>238.34</v>
      </c>
      <c r="K65" s="21">
        <f t="shared" si="11"/>
        <v>151.012224</v>
      </c>
      <c r="L65" s="21">
        <f t="shared" si="10"/>
        <v>302.024448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2:12" ht="15.75" customHeight="1" outlineLevel="1">
      <c r="B66" s="16" t="s">
        <v>132</v>
      </c>
      <c r="C66" s="28" t="s">
        <v>20</v>
      </c>
      <c r="D66" s="26" t="s">
        <v>12</v>
      </c>
      <c r="E66" s="158" t="s">
        <v>25</v>
      </c>
      <c r="F66" s="163"/>
      <c r="G66" s="16" t="s">
        <v>2</v>
      </c>
      <c r="H66" s="17">
        <v>12.2</v>
      </c>
      <c r="I66" s="25">
        <v>47.82</v>
      </c>
      <c r="J66" s="21">
        <f t="shared" si="9"/>
        <v>583.404</v>
      </c>
      <c r="K66" s="21">
        <f t="shared" si="11"/>
        <v>60.59750400000001</v>
      </c>
      <c r="L66" s="21">
        <f t="shared" si="10"/>
        <v>739.2895488</v>
      </c>
    </row>
    <row r="67" spans="2:12" ht="15.75" customHeight="1" outlineLevel="1">
      <c r="B67" s="16" t="s">
        <v>133</v>
      </c>
      <c r="C67" s="28" t="s">
        <v>27</v>
      </c>
      <c r="D67" s="26" t="s">
        <v>12</v>
      </c>
      <c r="E67" s="158" t="s">
        <v>22</v>
      </c>
      <c r="F67" s="163"/>
      <c r="G67" s="16" t="s">
        <v>2</v>
      </c>
      <c r="H67" s="17">
        <v>16.24</v>
      </c>
      <c r="I67" s="25">
        <v>4.41</v>
      </c>
      <c r="J67" s="21">
        <f t="shared" si="9"/>
        <v>71.6184</v>
      </c>
      <c r="K67" s="21">
        <f t="shared" si="11"/>
        <v>5.588352</v>
      </c>
      <c r="L67" s="21">
        <f t="shared" si="10"/>
        <v>90.75483648</v>
      </c>
    </row>
    <row r="68" spans="2:12" ht="15.75" customHeight="1" outlineLevel="1">
      <c r="B68" s="16" t="s">
        <v>134</v>
      </c>
      <c r="C68" s="28" t="s">
        <v>28</v>
      </c>
      <c r="D68" s="26" t="s">
        <v>12</v>
      </c>
      <c r="E68" s="158" t="s">
        <v>23</v>
      </c>
      <c r="F68" s="163"/>
      <c r="G68" s="16" t="s">
        <v>2</v>
      </c>
      <c r="H68" s="17">
        <v>16.24</v>
      </c>
      <c r="I68" s="25">
        <v>8.32</v>
      </c>
      <c r="J68" s="21">
        <f t="shared" si="9"/>
        <v>135.11679999999998</v>
      </c>
      <c r="K68" s="21">
        <f t="shared" si="11"/>
        <v>10.543104000000001</v>
      </c>
      <c r="L68" s="21">
        <f t="shared" si="10"/>
        <v>171.22000896</v>
      </c>
    </row>
    <row r="69" spans="2:12" ht="15.75" customHeight="1" outlineLevel="1">
      <c r="B69" s="16" t="s">
        <v>135</v>
      </c>
      <c r="C69" s="28" t="s">
        <v>218</v>
      </c>
      <c r="D69" s="26" t="s">
        <v>12</v>
      </c>
      <c r="E69" s="158" t="s">
        <v>334</v>
      </c>
      <c r="F69" s="163"/>
      <c r="G69" s="16" t="s">
        <v>24</v>
      </c>
      <c r="H69" s="17">
        <v>0.4</v>
      </c>
      <c r="I69" s="25">
        <v>32.13</v>
      </c>
      <c r="J69" s="21">
        <f t="shared" si="9"/>
        <v>12.852000000000002</v>
      </c>
      <c r="K69" s="21">
        <f t="shared" si="11"/>
        <v>40.71513600000001</v>
      </c>
      <c r="L69" s="21">
        <f t="shared" si="10"/>
        <v>16.286054400000005</v>
      </c>
    </row>
    <row r="70" spans="2:12" ht="15.75" customHeight="1" outlineLevel="1">
      <c r="B70" s="16" t="s">
        <v>229</v>
      </c>
      <c r="C70" s="28" t="s">
        <v>219</v>
      </c>
      <c r="D70" s="26" t="s">
        <v>12</v>
      </c>
      <c r="E70" s="158" t="s">
        <v>313</v>
      </c>
      <c r="F70" s="163"/>
      <c r="G70" s="16" t="s">
        <v>24</v>
      </c>
      <c r="H70" s="17">
        <v>1</v>
      </c>
      <c r="I70" s="25">
        <v>303.31</v>
      </c>
      <c r="J70" s="21">
        <f t="shared" si="9"/>
        <v>303.31</v>
      </c>
      <c r="K70" s="21">
        <f t="shared" si="11"/>
        <v>384.35443200000003</v>
      </c>
      <c r="L70" s="21">
        <f t="shared" si="10"/>
        <v>384.35443200000003</v>
      </c>
    </row>
    <row r="71" spans="2:12" ht="30.75" customHeight="1" outlineLevel="1">
      <c r="B71" s="16" t="s">
        <v>136</v>
      </c>
      <c r="C71" s="28" t="s">
        <v>220</v>
      </c>
      <c r="D71" s="26" t="s">
        <v>12</v>
      </c>
      <c r="E71" s="158" t="s">
        <v>312</v>
      </c>
      <c r="F71" s="163"/>
      <c r="G71" s="16" t="s">
        <v>24</v>
      </c>
      <c r="H71" s="17">
        <v>1</v>
      </c>
      <c r="I71" s="25">
        <v>54.19</v>
      </c>
      <c r="J71" s="21">
        <f t="shared" si="9"/>
        <v>54.19</v>
      </c>
      <c r="K71" s="21">
        <f t="shared" si="11"/>
        <v>68.669568</v>
      </c>
      <c r="L71" s="21">
        <f t="shared" si="10"/>
        <v>68.669568</v>
      </c>
    </row>
    <row r="72" spans="2:12" ht="15.75" customHeight="1" outlineLevel="1">
      <c r="B72" s="16" t="s">
        <v>137</v>
      </c>
      <c r="C72" s="28" t="s">
        <v>221</v>
      </c>
      <c r="D72" s="26" t="s">
        <v>12</v>
      </c>
      <c r="E72" s="158" t="s">
        <v>234</v>
      </c>
      <c r="F72" s="163"/>
      <c r="G72" s="16" t="s">
        <v>106</v>
      </c>
      <c r="H72" s="17">
        <v>58</v>
      </c>
      <c r="I72" s="25">
        <v>6.61</v>
      </c>
      <c r="J72" s="21">
        <f t="shared" si="9"/>
        <v>383.38</v>
      </c>
      <c r="K72" s="21">
        <f t="shared" si="11"/>
        <v>8.376192000000001</v>
      </c>
      <c r="L72" s="21">
        <f t="shared" si="10"/>
        <v>485.81913600000007</v>
      </c>
    </row>
    <row r="73" spans="2:12" ht="15.75" customHeight="1" outlineLevel="1">
      <c r="B73" s="16" t="s">
        <v>138</v>
      </c>
      <c r="C73" s="28" t="s">
        <v>222</v>
      </c>
      <c r="D73" s="26" t="s">
        <v>12</v>
      </c>
      <c r="E73" s="158" t="s">
        <v>233</v>
      </c>
      <c r="F73" s="163"/>
      <c r="G73" s="16" t="s">
        <v>106</v>
      </c>
      <c r="H73" s="17">
        <v>24</v>
      </c>
      <c r="I73" s="25">
        <v>7.26</v>
      </c>
      <c r="J73" s="21">
        <f t="shared" si="9"/>
        <v>174.24</v>
      </c>
      <c r="K73" s="21">
        <f t="shared" si="11"/>
        <v>9.199872000000001</v>
      </c>
      <c r="L73" s="21">
        <f t="shared" si="10"/>
        <v>220.79692800000004</v>
      </c>
    </row>
    <row r="74" spans="2:12" ht="15.75" customHeight="1" outlineLevel="1">
      <c r="B74" s="16" t="s">
        <v>139</v>
      </c>
      <c r="C74" s="28" t="s">
        <v>223</v>
      </c>
      <c r="D74" s="26" t="s">
        <v>12</v>
      </c>
      <c r="E74" s="158" t="s">
        <v>333</v>
      </c>
      <c r="F74" s="163"/>
      <c r="G74" s="16" t="s">
        <v>2</v>
      </c>
      <c r="H74" s="17">
        <v>8</v>
      </c>
      <c r="I74" s="25">
        <v>57.4</v>
      </c>
      <c r="J74" s="21">
        <f t="shared" si="9"/>
        <v>459.2</v>
      </c>
      <c r="K74" s="21">
        <f t="shared" si="11"/>
        <v>72.73728</v>
      </c>
      <c r="L74" s="21">
        <f t="shared" si="10"/>
        <v>581.89824</v>
      </c>
    </row>
    <row r="75" spans="2:12" s="9" customFormat="1" ht="30" customHeight="1" outlineLevel="1">
      <c r="B75" s="16" t="s">
        <v>140</v>
      </c>
      <c r="C75" s="14" t="s">
        <v>160</v>
      </c>
      <c r="D75" s="26" t="s">
        <v>12</v>
      </c>
      <c r="E75" s="177" t="s">
        <v>159</v>
      </c>
      <c r="F75" s="177"/>
      <c r="G75" s="16" t="s">
        <v>2</v>
      </c>
      <c r="H75" s="17">
        <v>9.88</v>
      </c>
      <c r="I75" s="25">
        <v>35.54</v>
      </c>
      <c r="J75" s="21">
        <f t="shared" si="9"/>
        <v>351.1352</v>
      </c>
      <c r="K75" s="21">
        <f t="shared" si="11"/>
        <v>45.036288000000006</v>
      </c>
      <c r="L75" s="21">
        <f t="shared" si="10"/>
        <v>444.9585254400001</v>
      </c>
    </row>
    <row r="76" spans="2:42" s="4" customFormat="1" ht="21.75" customHeight="1" outlineLevel="1">
      <c r="B76" s="16" t="s">
        <v>141</v>
      </c>
      <c r="C76" s="14" t="s">
        <v>161</v>
      </c>
      <c r="D76" s="26" t="s">
        <v>12</v>
      </c>
      <c r="E76" s="177" t="s">
        <v>162</v>
      </c>
      <c r="F76" s="177"/>
      <c r="G76" s="16" t="s">
        <v>2</v>
      </c>
      <c r="H76" s="17">
        <v>9.88</v>
      </c>
      <c r="I76" s="25">
        <v>7.85</v>
      </c>
      <c r="J76" s="21">
        <f t="shared" si="9"/>
        <v>77.558</v>
      </c>
      <c r="K76" s="21">
        <f t="shared" si="11"/>
        <v>9.94752</v>
      </c>
      <c r="L76" s="21">
        <f t="shared" si="10"/>
        <v>98.28149760000001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2:42" s="4" customFormat="1" ht="29.25" customHeight="1" outlineLevel="1">
      <c r="B77" s="16" t="s">
        <v>142</v>
      </c>
      <c r="C77" s="14">
        <v>87265</v>
      </c>
      <c r="D77" s="15" t="s">
        <v>98</v>
      </c>
      <c r="E77" s="158" t="s">
        <v>163</v>
      </c>
      <c r="F77" s="163"/>
      <c r="G77" s="16" t="s">
        <v>2</v>
      </c>
      <c r="H77" s="17">
        <v>19.08</v>
      </c>
      <c r="I77" s="25">
        <v>42.13</v>
      </c>
      <c r="J77" s="21">
        <f t="shared" si="9"/>
        <v>803.8403999999999</v>
      </c>
      <c r="K77" s="21">
        <f t="shared" si="11"/>
        <v>53.387136000000005</v>
      </c>
      <c r="L77" s="21">
        <f t="shared" si="10"/>
        <v>1018.62655488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2:42" s="4" customFormat="1" ht="29.25" customHeight="1" outlineLevel="1">
      <c r="B78" s="16" t="s">
        <v>143</v>
      </c>
      <c r="C78" s="14" t="s">
        <v>164</v>
      </c>
      <c r="D78" s="15" t="s">
        <v>12</v>
      </c>
      <c r="E78" s="158" t="s">
        <v>168</v>
      </c>
      <c r="F78" s="163"/>
      <c r="G78" s="16" t="s">
        <v>2</v>
      </c>
      <c r="H78" s="17">
        <v>23.52</v>
      </c>
      <c r="I78" s="25">
        <v>19.01</v>
      </c>
      <c r="J78" s="21">
        <f t="shared" si="9"/>
        <v>447.1152</v>
      </c>
      <c r="K78" s="21">
        <f t="shared" si="11"/>
        <v>24.089472000000004</v>
      </c>
      <c r="L78" s="21">
        <f t="shared" si="10"/>
        <v>566.5843814400001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2:42" s="4" customFormat="1" ht="25.5" customHeight="1" outlineLevel="1">
      <c r="B79" s="16" t="s">
        <v>144</v>
      </c>
      <c r="C79" s="14" t="s">
        <v>97</v>
      </c>
      <c r="D79" s="15" t="s">
        <v>12</v>
      </c>
      <c r="E79" s="158" t="s">
        <v>96</v>
      </c>
      <c r="F79" s="163"/>
      <c r="G79" s="16" t="s">
        <v>2</v>
      </c>
      <c r="H79" s="17">
        <v>0.96</v>
      </c>
      <c r="I79" s="25">
        <v>286</v>
      </c>
      <c r="J79" s="21">
        <f t="shared" si="9"/>
        <v>274.56</v>
      </c>
      <c r="K79" s="21">
        <f t="shared" si="11"/>
        <v>362.41920000000005</v>
      </c>
      <c r="L79" s="21">
        <f t="shared" si="10"/>
        <v>347.922432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2:42" s="4" customFormat="1" ht="30" customHeight="1" outlineLevel="1">
      <c r="B80" s="16" t="s">
        <v>145</v>
      </c>
      <c r="C80" s="14">
        <v>94581</v>
      </c>
      <c r="D80" s="15" t="s">
        <v>98</v>
      </c>
      <c r="E80" s="158" t="s">
        <v>118</v>
      </c>
      <c r="F80" s="163"/>
      <c r="G80" s="16" t="s">
        <v>2</v>
      </c>
      <c r="H80" s="27">
        <f>(0.6*0.8)*2</f>
        <v>0.96</v>
      </c>
      <c r="I80" s="25">
        <v>477.06</v>
      </c>
      <c r="J80" s="21">
        <f>H80*I80</f>
        <v>457.9776</v>
      </c>
      <c r="K80" s="21">
        <f t="shared" si="11"/>
        <v>604.530432</v>
      </c>
      <c r="L80" s="21">
        <f>K80*H80</f>
        <v>580.34921472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2:42" s="4" customFormat="1" ht="15" customHeight="1" outlineLevel="1">
      <c r="B81" s="16" t="s">
        <v>146</v>
      </c>
      <c r="C81" s="14" t="s">
        <v>37</v>
      </c>
      <c r="D81" s="15" t="s">
        <v>12</v>
      </c>
      <c r="E81" s="158" t="s">
        <v>41</v>
      </c>
      <c r="F81" s="163"/>
      <c r="G81" s="16" t="s">
        <v>1</v>
      </c>
      <c r="H81" s="17">
        <v>2</v>
      </c>
      <c r="I81" s="25">
        <v>44.58</v>
      </c>
      <c r="J81" s="21">
        <f>H81*I81</f>
        <v>89.16</v>
      </c>
      <c r="K81" s="21">
        <f t="shared" si="11"/>
        <v>56.491776</v>
      </c>
      <c r="L81" s="21">
        <f>K81*H81</f>
        <v>112.983552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2:42" s="4" customFormat="1" ht="15.75" customHeight="1" outlineLevel="1">
      <c r="B82" s="16" t="s">
        <v>230</v>
      </c>
      <c r="C82" s="14" t="s">
        <v>38</v>
      </c>
      <c r="D82" s="15" t="s">
        <v>12</v>
      </c>
      <c r="E82" s="158" t="s">
        <v>42</v>
      </c>
      <c r="F82" s="163"/>
      <c r="G82" s="16" t="s">
        <v>1</v>
      </c>
      <c r="H82" s="17">
        <v>2</v>
      </c>
      <c r="I82" s="25">
        <v>37.75</v>
      </c>
      <c r="J82" s="21">
        <f>H82*I82</f>
        <v>75.5</v>
      </c>
      <c r="K82" s="21">
        <f t="shared" si="11"/>
        <v>47.836800000000004</v>
      </c>
      <c r="L82" s="21">
        <f>K82*H82</f>
        <v>95.67360000000001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2:42" s="4" customFormat="1" ht="15.75" customHeight="1" outlineLevel="1">
      <c r="B83" s="16" t="s">
        <v>231</v>
      </c>
      <c r="C83" s="14" t="s">
        <v>39</v>
      </c>
      <c r="D83" s="15" t="s">
        <v>12</v>
      </c>
      <c r="E83" s="158" t="s">
        <v>43</v>
      </c>
      <c r="F83" s="163"/>
      <c r="G83" s="16" t="s">
        <v>1</v>
      </c>
      <c r="H83" s="17">
        <v>2</v>
      </c>
      <c r="I83" s="25">
        <v>24.82</v>
      </c>
      <c r="J83" s="21">
        <f>H83*I83</f>
        <v>49.64</v>
      </c>
      <c r="K83" s="21">
        <f t="shared" si="11"/>
        <v>31.451904000000003</v>
      </c>
      <c r="L83" s="21">
        <f>K83*H83</f>
        <v>62.903808000000005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2:12" ht="43.5" customHeight="1" outlineLevel="1">
      <c r="B84" s="16" t="s">
        <v>232</v>
      </c>
      <c r="C84" s="28" t="s">
        <v>217</v>
      </c>
      <c r="D84" s="26" t="s">
        <v>98</v>
      </c>
      <c r="E84" s="158" t="s">
        <v>216</v>
      </c>
      <c r="F84" s="163"/>
      <c r="G84" s="16" t="s">
        <v>1</v>
      </c>
      <c r="H84" s="17">
        <v>2</v>
      </c>
      <c r="I84" s="25">
        <v>180.34</v>
      </c>
      <c r="J84" s="21">
        <f>H84*I84</f>
        <v>360.68</v>
      </c>
      <c r="K84" s="21">
        <f t="shared" si="11"/>
        <v>228.52684800000003</v>
      </c>
      <c r="L84" s="21">
        <f>K84*H84</f>
        <v>457.05369600000006</v>
      </c>
    </row>
    <row r="85" spans="2:42" s="4" customFormat="1" ht="15" customHeight="1" outlineLevel="1">
      <c r="B85" s="198" t="s">
        <v>191</v>
      </c>
      <c r="C85" s="198"/>
      <c r="D85" s="198"/>
      <c r="E85" s="198"/>
      <c r="F85" s="198"/>
      <c r="G85" s="198"/>
      <c r="H85" s="198"/>
      <c r="I85" s="198"/>
      <c r="J85" s="105">
        <f>SUM(J59:J84)</f>
        <v>11349.197600000001</v>
      </c>
      <c r="K85" s="106"/>
      <c r="L85" s="105">
        <f>SUM(L59:L84)</f>
        <v>14381.703198719999</v>
      </c>
      <c r="M85" s="9"/>
      <c r="N85" s="136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2:42" s="5" customFormat="1" ht="25.5" customHeight="1" outlineLevel="1">
      <c r="B86" s="76"/>
      <c r="C86" s="77"/>
      <c r="D86" s="78"/>
      <c r="E86" s="79"/>
      <c r="F86" s="79"/>
      <c r="G86" s="76"/>
      <c r="H86" s="80"/>
      <c r="I86" s="81"/>
      <c r="J86" s="82"/>
      <c r="K86" s="82"/>
      <c r="L86" s="82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</row>
    <row r="87" spans="2:42" s="4" customFormat="1" ht="15" customHeight="1" outlineLevel="1">
      <c r="B87" s="38">
        <v>4</v>
      </c>
      <c r="C87" s="38"/>
      <c r="D87" s="38"/>
      <c r="E87" s="178" t="s">
        <v>128</v>
      </c>
      <c r="F87" s="179"/>
      <c r="G87" s="38"/>
      <c r="H87" s="39"/>
      <c r="I87" s="40"/>
      <c r="J87" s="41"/>
      <c r="K87" s="42"/>
      <c r="L87" s="41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2:42" s="91" customFormat="1" ht="15.75" customHeight="1" outlineLevel="1">
      <c r="B88" s="83" t="s">
        <v>73</v>
      </c>
      <c r="C88" s="84"/>
      <c r="D88" s="85"/>
      <c r="E88" s="174" t="s">
        <v>129</v>
      </c>
      <c r="F88" s="174"/>
      <c r="G88" s="86"/>
      <c r="H88" s="87"/>
      <c r="I88" s="88"/>
      <c r="J88" s="89"/>
      <c r="K88" s="90"/>
      <c r="L88" s="8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2:42" s="4" customFormat="1" ht="15.75" customHeight="1" outlineLevel="1">
      <c r="B89" s="16" t="s">
        <v>235</v>
      </c>
      <c r="C89" s="14" t="s">
        <v>69</v>
      </c>
      <c r="D89" s="15" t="s">
        <v>12</v>
      </c>
      <c r="E89" s="158" t="s">
        <v>77</v>
      </c>
      <c r="F89" s="163"/>
      <c r="G89" s="16" t="s">
        <v>1</v>
      </c>
      <c r="H89" s="17">
        <v>3</v>
      </c>
      <c r="I89" s="25">
        <v>29.04</v>
      </c>
      <c r="J89" s="21">
        <f aca="true" t="shared" si="12" ref="J89:J95">H89*I89</f>
        <v>87.12</v>
      </c>
      <c r="K89" s="21">
        <f aca="true" t="shared" si="13" ref="K89:K95">I89*1.2672</f>
        <v>36.799488000000004</v>
      </c>
      <c r="L89" s="21">
        <f aca="true" t="shared" si="14" ref="L89:L95">K89*H89</f>
        <v>110.39846400000002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2:42" s="4" customFormat="1" ht="15.75" customHeight="1" outlineLevel="1">
      <c r="B90" s="16" t="s">
        <v>236</v>
      </c>
      <c r="C90" s="14">
        <v>97645</v>
      </c>
      <c r="D90" s="15" t="s">
        <v>98</v>
      </c>
      <c r="E90" s="158" t="s">
        <v>153</v>
      </c>
      <c r="F90" s="163"/>
      <c r="G90" s="16" t="s">
        <v>2</v>
      </c>
      <c r="H90" s="27">
        <v>3</v>
      </c>
      <c r="I90" s="25">
        <v>21.3</v>
      </c>
      <c r="J90" s="21">
        <f t="shared" si="12"/>
        <v>63.900000000000006</v>
      </c>
      <c r="K90" s="21">
        <f t="shared" si="13"/>
        <v>26.991360000000004</v>
      </c>
      <c r="L90" s="21">
        <f t="shared" si="14"/>
        <v>80.97408000000001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2:42" s="4" customFormat="1" ht="15.75" customHeight="1" outlineLevel="1">
      <c r="B91" s="16" t="s">
        <v>237</v>
      </c>
      <c r="C91" s="14">
        <v>97665</v>
      </c>
      <c r="D91" s="16" t="s">
        <v>98</v>
      </c>
      <c r="E91" s="158" t="s">
        <v>154</v>
      </c>
      <c r="F91" s="163"/>
      <c r="G91" s="16" t="s">
        <v>1</v>
      </c>
      <c r="H91" s="17">
        <v>2</v>
      </c>
      <c r="I91" s="25">
        <v>1.04</v>
      </c>
      <c r="J91" s="21">
        <f t="shared" si="12"/>
        <v>2.08</v>
      </c>
      <c r="K91" s="21">
        <f t="shared" si="13"/>
        <v>1.3178880000000002</v>
      </c>
      <c r="L91" s="21">
        <f t="shared" si="14"/>
        <v>2.6357760000000003</v>
      </c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s="8" customFormat="1" ht="15.75" customHeight="1" outlineLevel="1">
      <c r="A92" s="9"/>
      <c r="B92" s="16" t="s">
        <v>238</v>
      </c>
      <c r="C92" s="14" t="s">
        <v>34</v>
      </c>
      <c r="D92" s="15" t="s">
        <v>12</v>
      </c>
      <c r="E92" s="158" t="s">
        <v>90</v>
      </c>
      <c r="F92" s="163"/>
      <c r="G92" s="16" t="s">
        <v>2</v>
      </c>
      <c r="H92" s="17">
        <v>60.34</v>
      </c>
      <c r="I92" s="25">
        <v>7.79</v>
      </c>
      <c r="J92" s="21">
        <f t="shared" si="12"/>
        <v>470.0486</v>
      </c>
      <c r="K92" s="21">
        <f t="shared" si="13"/>
        <v>9.871488000000001</v>
      </c>
      <c r="L92" s="21">
        <f t="shared" si="14"/>
        <v>595.6455859200001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s="8" customFormat="1" ht="15.75" customHeight="1" outlineLevel="1">
      <c r="A93" s="9"/>
      <c r="B93" s="16" t="s">
        <v>239</v>
      </c>
      <c r="C93" s="14" t="s">
        <v>34</v>
      </c>
      <c r="D93" s="15" t="s">
        <v>12</v>
      </c>
      <c r="E93" s="158" t="s">
        <v>82</v>
      </c>
      <c r="F93" s="163"/>
      <c r="G93" s="16" t="s">
        <v>2</v>
      </c>
      <c r="H93" s="17">
        <v>29.76</v>
      </c>
      <c r="I93" s="25">
        <v>7.79</v>
      </c>
      <c r="J93" s="21">
        <f t="shared" si="12"/>
        <v>231.83040000000003</v>
      </c>
      <c r="K93" s="21">
        <f t="shared" si="13"/>
        <v>9.871488000000001</v>
      </c>
      <c r="L93" s="21">
        <f t="shared" si="14"/>
        <v>293.77548288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s="8" customFormat="1" ht="15.75" customHeight="1" outlineLevel="1">
      <c r="A94" s="9"/>
      <c r="B94" s="16" t="s">
        <v>431</v>
      </c>
      <c r="C94" s="14" t="s">
        <v>79</v>
      </c>
      <c r="D94" s="15" t="s">
        <v>12</v>
      </c>
      <c r="E94" s="158" t="s">
        <v>81</v>
      </c>
      <c r="F94" s="163"/>
      <c r="G94" s="16" t="s">
        <v>1</v>
      </c>
      <c r="H94" s="17">
        <v>2</v>
      </c>
      <c r="I94" s="25">
        <v>14.41</v>
      </c>
      <c r="J94" s="21">
        <f t="shared" si="12"/>
        <v>28.82</v>
      </c>
      <c r="K94" s="21">
        <f t="shared" si="13"/>
        <v>18.260352</v>
      </c>
      <c r="L94" s="21">
        <f t="shared" si="14"/>
        <v>36.520704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s="8" customFormat="1" ht="15.75" customHeight="1" outlineLevel="1">
      <c r="A95" s="9"/>
      <c r="B95" s="16" t="s">
        <v>432</v>
      </c>
      <c r="C95" s="14" t="s">
        <v>102</v>
      </c>
      <c r="D95" s="15" t="s">
        <v>12</v>
      </c>
      <c r="E95" s="158" t="s">
        <v>101</v>
      </c>
      <c r="F95" s="163"/>
      <c r="G95" s="16" t="s">
        <v>29</v>
      </c>
      <c r="H95" s="17">
        <v>3.36</v>
      </c>
      <c r="I95" s="25">
        <v>8.55</v>
      </c>
      <c r="J95" s="21">
        <f t="shared" si="12"/>
        <v>28.728</v>
      </c>
      <c r="K95" s="21">
        <f t="shared" si="13"/>
        <v>10.834560000000002</v>
      </c>
      <c r="L95" s="21">
        <f t="shared" si="14"/>
        <v>36.4041216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s="8" customFormat="1" ht="15.75" customHeight="1" outlineLevel="1">
      <c r="A96" s="9"/>
      <c r="B96" s="107"/>
      <c r="C96" s="108"/>
      <c r="D96" s="109"/>
      <c r="E96" s="164"/>
      <c r="F96" s="165"/>
      <c r="G96" s="107"/>
      <c r="H96" s="110"/>
      <c r="I96" s="111"/>
      <c r="J96" s="112">
        <f>SUM(J89:J95)</f>
        <v>912.527</v>
      </c>
      <c r="K96" s="112"/>
      <c r="L96" s="112">
        <f>SUM(L89:L95)</f>
        <v>1156.3542144000003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2:42" s="91" customFormat="1" ht="15.75" customHeight="1" outlineLevel="1">
      <c r="B97" s="83" t="s">
        <v>95</v>
      </c>
      <c r="C97" s="84"/>
      <c r="D97" s="85"/>
      <c r="E97" s="174" t="s">
        <v>91</v>
      </c>
      <c r="F97" s="174"/>
      <c r="G97" s="86"/>
      <c r="H97" s="87"/>
      <c r="I97" s="88"/>
      <c r="J97" s="89"/>
      <c r="K97" s="90"/>
      <c r="L97" s="8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2:42" s="4" customFormat="1" ht="35.25" customHeight="1" outlineLevel="1">
      <c r="B98" s="16" t="s">
        <v>241</v>
      </c>
      <c r="C98" s="14">
        <v>95470</v>
      </c>
      <c r="D98" s="15" t="s">
        <v>98</v>
      </c>
      <c r="E98" s="158" t="s">
        <v>155</v>
      </c>
      <c r="F98" s="163"/>
      <c r="G98" s="16" t="s">
        <v>1</v>
      </c>
      <c r="H98" s="17">
        <v>2</v>
      </c>
      <c r="I98" s="25">
        <v>178.2</v>
      </c>
      <c r="J98" s="21">
        <f aca="true" t="shared" si="15" ref="J98:J118">H98*I98</f>
        <v>356.4</v>
      </c>
      <c r="K98" s="21">
        <f aca="true" t="shared" si="16" ref="K98:K118">I98*1.2672</f>
        <v>225.81504</v>
      </c>
      <c r="L98" s="21">
        <f aca="true" t="shared" si="17" ref="L98:L118">K98*H98</f>
        <v>451.63008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2:42" s="4" customFormat="1" ht="25.5" customHeight="1" outlineLevel="1">
      <c r="B99" s="16" t="s">
        <v>242</v>
      </c>
      <c r="C99" s="14" t="s">
        <v>21</v>
      </c>
      <c r="D99" s="15" t="s">
        <v>12</v>
      </c>
      <c r="E99" s="158" t="s">
        <v>88</v>
      </c>
      <c r="F99" s="163"/>
      <c r="G99" s="16" t="s">
        <v>1</v>
      </c>
      <c r="H99" s="17">
        <v>2</v>
      </c>
      <c r="I99" s="25">
        <v>30.82</v>
      </c>
      <c r="J99" s="21">
        <f t="shared" si="15"/>
        <v>61.64</v>
      </c>
      <c r="K99" s="21">
        <f t="shared" si="16"/>
        <v>39.055104</v>
      </c>
      <c r="L99" s="21">
        <f t="shared" si="17"/>
        <v>78.110208</v>
      </c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2:12" s="9" customFormat="1" ht="47.25" customHeight="1" outlineLevel="1">
      <c r="B100" s="16" t="s">
        <v>243</v>
      </c>
      <c r="C100" s="14">
        <v>93396</v>
      </c>
      <c r="D100" s="15" t="s">
        <v>98</v>
      </c>
      <c r="E100" s="158" t="s">
        <v>393</v>
      </c>
      <c r="F100" s="163"/>
      <c r="G100" s="16" t="s">
        <v>1</v>
      </c>
      <c r="H100" s="17">
        <v>2</v>
      </c>
      <c r="I100" s="25">
        <v>482.89</v>
      </c>
      <c r="J100" s="21">
        <f t="shared" si="15"/>
        <v>965.78</v>
      </c>
      <c r="K100" s="21">
        <f t="shared" si="16"/>
        <v>611.918208</v>
      </c>
      <c r="L100" s="21">
        <f t="shared" si="17"/>
        <v>1223.836416</v>
      </c>
    </row>
    <row r="101" spans="2:12" s="9" customFormat="1" ht="33" customHeight="1" outlineLevel="1">
      <c r="B101" s="16" t="s">
        <v>244</v>
      </c>
      <c r="C101" s="14">
        <v>91341</v>
      </c>
      <c r="D101" s="15" t="s">
        <v>98</v>
      </c>
      <c r="E101" s="177" t="s">
        <v>156</v>
      </c>
      <c r="F101" s="177"/>
      <c r="G101" s="16" t="s">
        <v>2</v>
      </c>
      <c r="H101" s="17">
        <v>6.4</v>
      </c>
      <c r="I101" s="25">
        <v>400.86</v>
      </c>
      <c r="J101" s="21">
        <f t="shared" si="15"/>
        <v>2565.5040000000004</v>
      </c>
      <c r="K101" s="21">
        <f t="shared" si="16"/>
        <v>507.96979200000004</v>
      </c>
      <c r="L101" s="21">
        <f t="shared" si="17"/>
        <v>3251.0066688000006</v>
      </c>
    </row>
    <row r="102" spans="2:12" s="9" customFormat="1" ht="21" customHeight="1" outlineLevel="1">
      <c r="B102" s="16" t="s">
        <v>245</v>
      </c>
      <c r="C102" s="14" t="s">
        <v>157</v>
      </c>
      <c r="D102" s="15" t="s">
        <v>12</v>
      </c>
      <c r="E102" s="177" t="s">
        <v>158</v>
      </c>
      <c r="F102" s="177"/>
      <c r="G102" s="16" t="s">
        <v>2</v>
      </c>
      <c r="H102" s="17">
        <v>12</v>
      </c>
      <c r="I102" s="25">
        <v>178.47</v>
      </c>
      <c r="J102" s="21">
        <f t="shared" si="15"/>
        <v>2141.64</v>
      </c>
      <c r="K102" s="21">
        <f t="shared" si="16"/>
        <v>226.15718400000003</v>
      </c>
      <c r="L102" s="21">
        <f t="shared" si="17"/>
        <v>2713.8862080000004</v>
      </c>
    </row>
    <row r="103" spans="2:12" s="9" customFormat="1" ht="30" customHeight="1" outlineLevel="1">
      <c r="B103" s="16" t="s">
        <v>246</v>
      </c>
      <c r="C103" s="14" t="s">
        <v>160</v>
      </c>
      <c r="D103" s="15" t="s">
        <v>12</v>
      </c>
      <c r="E103" s="177" t="s">
        <v>159</v>
      </c>
      <c r="F103" s="177"/>
      <c r="G103" s="16" t="s">
        <v>2</v>
      </c>
      <c r="H103" s="17">
        <v>26.76</v>
      </c>
      <c r="I103" s="25">
        <v>35.54</v>
      </c>
      <c r="J103" s="21">
        <f t="shared" si="15"/>
        <v>951.0504000000001</v>
      </c>
      <c r="K103" s="21">
        <f t="shared" si="16"/>
        <v>45.036288000000006</v>
      </c>
      <c r="L103" s="21">
        <f t="shared" si="17"/>
        <v>1205.1710668800001</v>
      </c>
    </row>
    <row r="104" spans="2:42" s="4" customFormat="1" ht="21.75" customHeight="1" outlineLevel="1">
      <c r="B104" s="16" t="s">
        <v>247</v>
      </c>
      <c r="C104" s="14" t="s">
        <v>161</v>
      </c>
      <c r="D104" s="15" t="s">
        <v>12</v>
      </c>
      <c r="E104" s="177" t="s">
        <v>162</v>
      </c>
      <c r="F104" s="177"/>
      <c r="G104" s="16" t="s">
        <v>2</v>
      </c>
      <c r="H104" s="17">
        <v>26.76</v>
      </c>
      <c r="I104" s="25">
        <v>7.85</v>
      </c>
      <c r="J104" s="21">
        <f t="shared" si="15"/>
        <v>210.066</v>
      </c>
      <c r="K104" s="21">
        <f t="shared" si="16"/>
        <v>9.94752</v>
      </c>
      <c r="L104" s="21">
        <f t="shared" si="17"/>
        <v>266.1956352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2:42" s="4" customFormat="1" ht="29.25" customHeight="1" outlineLevel="1">
      <c r="B105" s="16" t="s">
        <v>248</v>
      </c>
      <c r="C105" s="14">
        <v>87265</v>
      </c>
      <c r="D105" s="15" t="s">
        <v>98</v>
      </c>
      <c r="E105" s="158" t="s">
        <v>163</v>
      </c>
      <c r="F105" s="163"/>
      <c r="G105" s="16" t="s">
        <v>2</v>
      </c>
      <c r="H105" s="17">
        <v>60.34</v>
      </c>
      <c r="I105" s="25">
        <v>42.13</v>
      </c>
      <c r="J105" s="21">
        <f t="shared" si="15"/>
        <v>2542.1242</v>
      </c>
      <c r="K105" s="21">
        <f t="shared" si="16"/>
        <v>53.387136000000005</v>
      </c>
      <c r="L105" s="21">
        <f t="shared" si="17"/>
        <v>3221.3797862400006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2:42" s="4" customFormat="1" ht="29.25" customHeight="1" outlineLevel="1">
      <c r="B106" s="16" t="s">
        <v>249</v>
      </c>
      <c r="C106" s="14" t="s">
        <v>164</v>
      </c>
      <c r="D106" s="15" t="s">
        <v>12</v>
      </c>
      <c r="E106" s="158" t="s">
        <v>168</v>
      </c>
      <c r="F106" s="163"/>
      <c r="G106" s="16" t="s">
        <v>2</v>
      </c>
      <c r="H106" s="17">
        <v>90.4</v>
      </c>
      <c r="I106" s="25">
        <v>19.01</v>
      </c>
      <c r="J106" s="21">
        <f t="shared" si="15"/>
        <v>1718.5040000000004</v>
      </c>
      <c r="K106" s="21">
        <f t="shared" si="16"/>
        <v>24.089472000000004</v>
      </c>
      <c r="L106" s="21">
        <f t="shared" si="17"/>
        <v>2177.6882688000005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2:42" s="4" customFormat="1" ht="29.25" customHeight="1" outlineLevel="1">
      <c r="B107" s="16" t="s">
        <v>250</v>
      </c>
      <c r="C107" s="14" t="s">
        <v>165</v>
      </c>
      <c r="D107" s="15" t="s">
        <v>12</v>
      </c>
      <c r="E107" s="158" t="s">
        <v>166</v>
      </c>
      <c r="F107" s="163"/>
      <c r="G107" s="16" t="s">
        <v>1</v>
      </c>
      <c r="H107" s="17">
        <v>2</v>
      </c>
      <c r="I107" s="25">
        <v>230.37</v>
      </c>
      <c r="J107" s="21">
        <f t="shared" si="15"/>
        <v>460.74</v>
      </c>
      <c r="K107" s="21">
        <f t="shared" si="16"/>
        <v>291.924864</v>
      </c>
      <c r="L107" s="21">
        <f t="shared" si="17"/>
        <v>583.849728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</row>
    <row r="108" spans="2:42" s="4" customFormat="1" ht="29.25" customHeight="1" outlineLevel="1">
      <c r="B108" s="16" t="s">
        <v>251</v>
      </c>
      <c r="C108" s="14" t="s">
        <v>83</v>
      </c>
      <c r="D108" s="15" t="s">
        <v>12</v>
      </c>
      <c r="E108" s="158" t="s">
        <v>85</v>
      </c>
      <c r="F108" s="163"/>
      <c r="G108" s="16" t="s">
        <v>2</v>
      </c>
      <c r="H108" s="17">
        <v>2</v>
      </c>
      <c r="I108" s="25">
        <v>173.63</v>
      </c>
      <c r="J108" s="21">
        <f t="shared" si="15"/>
        <v>347.26</v>
      </c>
      <c r="K108" s="21">
        <f t="shared" si="16"/>
        <v>220.02393600000002</v>
      </c>
      <c r="L108" s="21">
        <f t="shared" si="17"/>
        <v>440.04787200000004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2:42" s="4" customFormat="1" ht="29.25" customHeight="1" outlineLevel="1">
      <c r="B109" s="16" t="s">
        <v>252</v>
      </c>
      <c r="C109" s="14" t="s">
        <v>37</v>
      </c>
      <c r="D109" s="15" t="s">
        <v>12</v>
      </c>
      <c r="E109" s="158" t="s">
        <v>86</v>
      </c>
      <c r="F109" s="163"/>
      <c r="G109" s="16" t="s">
        <v>2</v>
      </c>
      <c r="H109" s="17">
        <v>2</v>
      </c>
      <c r="I109" s="25">
        <v>44.58</v>
      </c>
      <c r="J109" s="21">
        <f t="shared" si="15"/>
        <v>89.16</v>
      </c>
      <c r="K109" s="21">
        <f t="shared" si="16"/>
        <v>56.491776</v>
      </c>
      <c r="L109" s="21">
        <f t="shared" si="17"/>
        <v>112.983552</v>
      </c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2:42" s="4" customFormat="1" ht="25.5" customHeight="1" outlineLevel="1">
      <c r="B110" s="16" t="s">
        <v>253</v>
      </c>
      <c r="C110" s="14" t="s">
        <v>39</v>
      </c>
      <c r="D110" s="15" t="s">
        <v>12</v>
      </c>
      <c r="E110" s="158" t="s">
        <v>87</v>
      </c>
      <c r="F110" s="163"/>
      <c r="G110" s="16" t="s">
        <v>2</v>
      </c>
      <c r="H110" s="17">
        <v>2</v>
      </c>
      <c r="I110" s="25">
        <v>24.82</v>
      </c>
      <c r="J110" s="21">
        <f t="shared" si="15"/>
        <v>49.64</v>
      </c>
      <c r="K110" s="21">
        <f t="shared" si="16"/>
        <v>31.451904000000003</v>
      </c>
      <c r="L110" s="21">
        <f t="shared" si="17"/>
        <v>62.903808000000005</v>
      </c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2:42" s="4" customFormat="1" ht="25.5" customHeight="1" outlineLevel="1">
      <c r="B111" s="16" t="s">
        <v>254</v>
      </c>
      <c r="C111" s="14" t="s">
        <v>97</v>
      </c>
      <c r="D111" s="15" t="s">
        <v>12</v>
      </c>
      <c r="E111" s="158" t="s">
        <v>96</v>
      </c>
      <c r="F111" s="163"/>
      <c r="G111" s="16" t="s">
        <v>2</v>
      </c>
      <c r="H111" s="17">
        <v>1.44</v>
      </c>
      <c r="I111" s="25">
        <v>286</v>
      </c>
      <c r="J111" s="21">
        <f>H111*I111</f>
        <v>411.84</v>
      </c>
      <c r="K111" s="21">
        <f>I111*1.2672</f>
        <v>362.41920000000005</v>
      </c>
      <c r="L111" s="21">
        <f>K111*H111</f>
        <v>521.883648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2:42" s="4" customFormat="1" ht="25.5" customHeight="1" outlineLevel="1">
      <c r="B112" s="16" t="s">
        <v>255</v>
      </c>
      <c r="C112" s="14">
        <v>95546</v>
      </c>
      <c r="D112" s="15" t="s">
        <v>98</v>
      </c>
      <c r="E112" s="158" t="s">
        <v>437</v>
      </c>
      <c r="F112" s="163"/>
      <c r="G112" s="16" t="s">
        <v>1</v>
      </c>
      <c r="H112" s="27">
        <v>2</v>
      </c>
      <c r="I112" s="25">
        <v>102.76</v>
      </c>
      <c r="J112" s="21">
        <f>H112*I112</f>
        <v>205.52</v>
      </c>
      <c r="K112" s="21">
        <f>I112*1.2672</f>
        <v>130.21747200000001</v>
      </c>
      <c r="L112" s="21">
        <f>K112*H112</f>
        <v>260.43494400000003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2:42" s="4" customFormat="1" ht="15.75" customHeight="1" outlineLevel="1">
      <c r="B113" s="16" t="s">
        <v>256</v>
      </c>
      <c r="C113" s="14" t="s">
        <v>103</v>
      </c>
      <c r="D113" s="15" t="s">
        <v>12</v>
      </c>
      <c r="E113" s="158" t="s">
        <v>104</v>
      </c>
      <c r="F113" s="163"/>
      <c r="G113" s="16" t="s">
        <v>1</v>
      </c>
      <c r="H113" s="17">
        <v>4</v>
      </c>
      <c r="I113" s="25">
        <v>82.63</v>
      </c>
      <c r="J113" s="21">
        <f>H113*I113</f>
        <v>330.52</v>
      </c>
      <c r="K113" s="21">
        <f>I113*1.2672</f>
        <v>104.708736</v>
      </c>
      <c r="L113" s="21">
        <f>K113*H113</f>
        <v>418.834944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2:12" s="9" customFormat="1" ht="27.75" customHeight="1" outlineLevel="1">
      <c r="B114" s="16" t="s">
        <v>257</v>
      </c>
      <c r="C114" s="14" t="s">
        <v>183</v>
      </c>
      <c r="D114" s="15" t="s">
        <v>12</v>
      </c>
      <c r="E114" s="158" t="s">
        <v>184</v>
      </c>
      <c r="F114" s="163"/>
      <c r="G114" s="16" t="s">
        <v>2</v>
      </c>
      <c r="H114" s="17">
        <v>1.8</v>
      </c>
      <c r="I114" s="25">
        <v>295.44</v>
      </c>
      <c r="J114" s="21">
        <f>H114*I114</f>
        <v>531.792</v>
      </c>
      <c r="K114" s="21">
        <f>I114*1.2672</f>
        <v>374.381568</v>
      </c>
      <c r="L114" s="21">
        <f>K114*H114</f>
        <v>673.8868224</v>
      </c>
    </row>
    <row r="115" spans="2:12" ht="35.25" customHeight="1" outlineLevel="1">
      <c r="B115" s="16" t="s">
        <v>258</v>
      </c>
      <c r="C115" s="28" t="s">
        <v>214</v>
      </c>
      <c r="D115" s="26" t="s">
        <v>98</v>
      </c>
      <c r="E115" s="158" t="s">
        <v>213</v>
      </c>
      <c r="F115" s="163"/>
      <c r="G115" s="16" t="s">
        <v>1</v>
      </c>
      <c r="H115" s="17">
        <v>2</v>
      </c>
      <c r="I115" s="25">
        <v>180.34</v>
      </c>
      <c r="J115" s="21">
        <f t="shared" si="15"/>
        <v>360.68</v>
      </c>
      <c r="K115" s="21">
        <f t="shared" si="16"/>
        <v>228.52684800000003</v>
      </c>
      <c r="L115" s="21">
        <f t="shared" si="17"/>
        <v>457.05369600000006</v>
      </c>
    </row>
    <row r="116" spans="2:12" ht="38.25" customHeight="1" outlineLevel="1">
      <c r="B116" s="16" t="s">
        <v>259</v>
      </c>
      <c r="C116" s="28">
        <v>97593</v>
      </c>
      <c r="D116" s="26" t="s">
        <v>98</v>
      </c>
      <c r="E116" s="158" t="s">
        <v>436</v>
      </c>
      <c r="F116" s="163"/>
      <c r="G116" s="16" t="s">
        <v>1</v>
      </c>
      <c r="H116" s="17">
        <v>6</v>
      </c>
      <c r="I116" s="25">
        <v>72.57</v>
      </c>
      <c r="J116" s="21">
        <f t="shared" si="15"/>
        <v>435.41999999999996</v>
      </c>
      <c r="K116" s="21">
        <f t="shared" si="16"/>
        <v>91.96070399999999</v>
      </c>
      <c r="L116" s="21">
        <f t="shared" si="17"/>
        <v>551.764224</v>
      </c>
    </row>
    <row r="117" spans="2:42" s="4" customFormat="1" ht="15.75" customHeight="1" outlineLevel="1">
      <c r="B117" s="16" t="s">
        <v>260</v>
      </c>
      <c r="C117" s="13" t="s">
        <v>123</v>
      </c>
      <c r="D117" s="15" t="s">
        <v>12</v>
      </c>
      <c r="E117" s="161" t="s">
        <v>124</v>
      </c>
      <c r="F117" s="162"/>
      <c r="G117" s="13" t="s">
        <v>2</v>
      </c>
      <c r="H117" s="13">
        <v>3.36</v>
      </c>
      <c r="I117" s="13">
        <v>684.4</v>
      </c>
      <c r="J117" s="21">
        <f t="shared" si="15"/>
        <v>2299.584</v>
      </c>
      <c r="K117" s="21">
        <f t="shared" si="16"/>
        <v>867.2716800000001</v>
      </c>
      <c r="L117" s="21">
        <f t="shared" si="17"/>
        <v>2914.0328448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2:42" s="4" customFormat="1" ht="15.75" customHeight="1" outlineLevel="1">
      <c r="B118" s="16" t="s">
        <v>261</v>
      </c>
      <c r="C118" s="13" t="s">
        <v>240</v>
      </c>
      <c r="D118" s="15" t="s">
        <v>12</v>
      </c>
      <c r="E118" s="161" t="s">
        <v>263</v>
      </c>
      <c r="F118" s="162"/>
      <c r="G118" s="13" t="s">
        <v>2</v>
      </c>
      <c r="H118" s="13">
        <v>2.8</v>
      </c>
      <c r="I118" s="13">
        <v>104.27</v>
      </c>
      <c r="J118" s="21">
        <f t="shared" si="15"/>
        <v>291.95599999999996</v>
      </c>
      <c r="K118" s="21">
        <f t="shared" si="16"/>
        <v>132.130944</v>
      </c>
      <c r="L118" s="21">
        <f t="shared" si="17"/>
        <v>369.96664319999996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2:42" s="91" customFormat="1" ht="51" customHeight="1" outlineLevel="1">
      <c r="B119" s="16" t="s">
        <v>262</v>
      </c>
      <c r="C119" s="28" t="s">
        <v>185</v>
      </c>
      <c r="D119" s="26" t="s">
        <v>147</v>
      </c>
      <c r="E119" s="158" t="s">
        <v>359</v>
      </c>
      <c r="F119" s="163"/>
      <c r="G119" s="16" t="s">
        <v>2</v>
      </c>
      <c r="H119" s="17">
        <v>7.5</v>
      </c>
      <c r="I119" s="25">
        <v>239.9</v>
      </c>
      <c r="J119" s="21">
        <f>H119*I119</f>
        <v>1799.25</v>
      </c>
      <c r="K119" s="21">
        <f>I119*1.2672</f>
        <v>304.00128</v>
      </c>
      <c r="L119" s="21">
        <f>K119*H119</f>
        <v>2280.0096</v>
      </c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2:42" s="4" customFormat="1" ht="15.75" customHeight="1" outlineLevel="1">
      <c r="B120" s="117"/>
      <c r="C120" s="118"/>
      <c r="D120" s="113"/>
      <c r="E120" s="180"/>
      <c r="F120" s="181"/>
      <c r="G120" s="117"/>
      <c r="H120" s="114"/>
      <c r="I120" s="119"/>
      <c r="J120" s="112">
        <f>SUM(J98:J119)</f>
        <v>19126.0706</v>
      </c>
      <c r="K120" s="112"/>
      <c r="L120" s="112">
        <f>SUM(L98:L119)</f>
        <v>24236.55666432</v>
      </c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2:42" s="4" customFormat="1" ht="15.75" customHeight="1" outlineLevel="1">
      <c r="B121" s="16"/>
      <c r="C121" s="14"/>
      <c r="D121" s="15"/>
      <c r="E121" s="175"/>
      <c r="F121" s="176"/>
      <c r="G121" s="16"/>
      <c r="H121" s="17"/>
      <c r="I121" s="25"/>
      <c r="J121" s="21"/>
      <c r="K121" s="21"/>
      <c r="L121" s="21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2:42" s="4" customFormat="1" ht="15.75" customHeight="1" outlineLevel="1">
      <c r="B122" s="38">
        <v>5</v>
      </c>
      <c r="C122" s="44"/>
      <c r="D122" s="45"/>
      <c r="E122" s="178" t="s">
        <v>186</v>
      </c>
      <c r="F122" s="179"/>
      <c r="G122" s="46"/>
      <c r="H122" s="47"/>
      <c r="I122" s="48"/>
      <c r="J122" s="43"/>
      <c r="K122" s="43"/>
      <c r="L122" s="43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2:42" s="4" customFormat="1" ht="15.75" customHeight="1" outlineLevel="1">
      <c r="B123" s="49" t="s">
        <v>17</v>
      </c>
      <c r="C123" s="49"/>
      <c r="D123" s="49"/>
      <c r="E123" s="172" t="s">
        <v>187</v>
      </c>
      <c r="F123" s="173"/>
      <c r="G123" s="49"/>
      <c r="H123" s="50"/>
      <c r="I123" s="51"/>
      <c r="J123" s="52"/>
      <c r="K123" s="53"/>
      <c r="L123" s="5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:42" s="8" customFormat="1" ht="15.75" customHeight="1" outlineLevel="1">
      <c r="A124" s="9"/>
      <c r="B124" s="16" t="s">
        <v>148</v>
      </c>
      <c r="C124" s="14" t="s">
        <v>34</v>
      </c>
      <c r="D124" s="15" t="s">
        <v>12</v>
      </c>
      <c r="E124" s="158" t="s">
        <v>90</v>
      </c>
      <c r="F124" s="163"/>
      <c r="G124" s="16" t="s">
        <v>2</v>
      </c>
      <c r="H124" s="17">
        <v>32.8</v>
      </c>
      <c r="I124" s="25">
        <v>7.79</v>
      </c>
      <c r="J124" s="21">
        <f>H124*I124</f>
        <v>255.51199999999997</v>
      </c>
      <c r="K124" s="21">
        <f>I124*1.2672</f>
        <v>9.871488000000001</v>
      </c>
      <c r="L124" s="21">
        <f>K124*H124</f>
        <v>323.78480640000004</v>
      </c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1:42" s="8" customFormat="1" ht="15.75" customHeight="1" outlineLevel="1">
      <c r="A125" s="9"/>
      <c r="B125" s="16" t="s">
        <v>149</v>
      </c>
      <c r="C125" s="14" t="s">
        <v>34</v>
      </c>
      <c r="D125" s="15" t="s">
        <v>12</v>
      </c>
      <c r="E125" s="158" t="s">
        <v>82</v>
      </c>
      <c r="F125" s="163"/>
      <c r="G125" s="16" t="s">
        <v>2</v>
      </c>
      <c r="H125" s="17">
        <v>11.12</v>
      </c>
      <c r="I125" s="25">
        <v>7.79</v>
      </c>
      <c r="J125" s="21">
        <f>H125*I125</f>
        <v>86.6248</v>
      </c>
      <c r="K125" s="21">
        <f>I125*1.2672</f>
        <v>9.871488000000001</v>
      </c>
      <c r="L125" s="21">
        <f>K125*H125</f>
        <v>109.77094656</v>
      </c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1:42" s="8" customFormat="1" ht="15.75" customHeight="1" outlineLevel="1">
      <c r="A126" s="9"/>
      <c r="B126" s="16" t="s">
        <v>150</v>
      </c>
      <c r="C126" s="14" t="s">
        <v>26</v>
      </c>
      <c r="D126" s="15" t="s">
        <v>12</v>
      </c>
      <c r="E126" s="158" t="s">
        <v>80</v>
      </c>
      <c r="F126" s="163"/>
      <c r="G126" s="16" t="s">
        <v>24</v>
      </c>
      <c r="H126" s="17">
        <v>4.15</v>
      </c>
      <c r="I126" s="25">
        <v>51.96</v>
      </c>
      <c r="J126" s="21">
        <f>H126*I126</f>
        <v>215.63400000000001</v>
      </c>
      <c r="K126" s="21">
        <f>I126*1.2672</f>
        <v>65.84371200000001</v>
      </c>
      <c r="L126" s="21">
        <f>K126*H126</f>
        <v>273.25140480000005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2:42" s="4" customFormat="1" ht="15.75" customHeight="1" outlineLevel="1">
      <c r="B127" s="107"/>
      <c r="C127" s="108"/>
      <c r="D127" s="109"/>
      <c r="E127" s="164"/>
      <c r="F127" s="165"/>
      <c r="G127" s="107"/>
      <c r="H127" s="110"/>
      <c r="I127" s="111"/>
      <c r="J127" s="112">
        <f>SUM(J124:J126)</f>
        <v>557.7708</v>
      </c>
      <c r="K127" s="112"/>
      <c r="L127" s="112">
        <f>SUM(L124:L126)</f>
        <v>706.8071577600001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2:42" s="91" customFormat="1" ht="15.75" customHeight="1" outlineLevel="1">
      <c r="B128" s="83" t="s">
        <v>264</v>
      </c>
      <c r="C128" s="84"/>
      <c r="D128" s="85"/>
      <c r="E128" s="174" t="s">
        <v>91</v>
      </c>
      <c r="F128" s="174"/>
      <c r="G128" s="86"/>
      <c r="H128" s="87"/>
      <c r="I128" s="88"/>
      <c r="J128" s="89"/>
      <c r="K128" s="90"/>
      <c r="L128" s="8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2:12" s="9" customFormat="1" ht="30" customHeight="1" outlineLevel="1">
      <c r="B129" s="16" t="s">
        <v>265</v>
      </c>
      <c r="C129" s="14" t="s">
        <v>160</v>
      </c>
      <c r="D129" s="15" t="s">
        <v>12</v>
      </c>
      <c r="E129" s="177" t="s">
        <v>159</v>
      </c>
      <c r="F129" s="177"/>
      <c r="G129" s="16" t="s">
        <v>2</v>
      </c>
      <c r="H129" s="17">
        <v>11.12</v>
      </c>
      <c r="I129" s="25">
        <v>35.54</v>
      </c>
      <c r="J129" s="21">
        <f>H129*I129</f>
        <v>395.2048</v>
      </c>
      <c r="K129" s="21">
        <f>I129*1.2672</f>
        <v>45.036288000000006</v>
      </c>
      <c r="L129" s="21">
        <f>K129*H129</f>
        <v>500.80352256000003</v>
      </c>
    </row>
    <row r="130" spans="2:42" s="4" customFormat="1" ht="21.75" customHeight="1" outlineLevel="1">
      <c r="B130" s="16" t="s">
        <v>266</v>
      </c>
      <c r="C130" s="14" t="s">
        <v>161</v>
      </c>
      <c r="D130" s="15" t="s">
        <v>12</v>
      </c>
      <c r="E130" s="177" t="s">
        <v>162</v>
      </c>
      <c r="F130" s="177"/>
      <c r="G130" s="16" t="s">
        <v>2</v>
      </c>
      <c r="H130" s="17">
        <v>11.12</v>
      </c>
      <c r="I130" s="25">
        <v>7.85</v>
      </c>
      <c r="J130" s="21">
        <f>H130*I130</f>
        <v>87.29199999999999</v>
      </c>
      <c r="K130" s="21">
        <f>I130*1.2672</f>
        <v>9.94752</v>
      </c>
      <c r="L130" s="21">
        <f>K130*H130</f>
        <v>110.6164224</v>
      </c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2:42" s="4" customFormat="1" ht="29.25" customHeight="1" outlineLevel="1">
      <c r="B131" s="16" t="s">
        <v>267</v>
      </c>
      <c r="C131" s="14">
        <v>87265</v>
      </c>
      <c r="D131" s="15" t="s">
        <v>98</v>
      </c>
      <c r="E131" s="158" t="s">
        <v>163</v>
      </c>
      <c r="F131" s="163"/>
      <c r="G131" s="16" t="s">
        <v>2</v>
      </c>
      <c r="H131" s="17">
        <v>32.8</v>
      </c>
      <c r="I131" s="25">
        <v>42.13</v>
      </c>
      <c r="J131" s="21">
        <f>H131*I131</f>
        <v>1381.864</v>
      </c>
      <c r="K131" s="21">
        <f>I131*1.2672</f>
        <v>53.387136000000005</v>
      </c>
      <c r="L131" s="21">
        <f>K131*H131</f>
        <v>1751.0980608</v>
      </c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2:42" s="4" customFormat="1" ht="29.25" customHeight="1" outlineLevel="1">
      <c r="B132" s="16" t="s">
        <v>268</v>
      </c>
      <c r="C132" s="14" t="s">
        <v>164</v>
      </c>
      <c r="D132" s="15" t="s">
        <v>12</v>
      </c>
      <c r="E132" s="158" t="s">
        <v>168</v>
      </c>
      <c r="F132" s="163"/>
      <c r="G132" s="16" t="s">
        <v>2</v>
      </c>
      <c r="H132" s="17">
        <v>42.28</v>
      </c>
      <c r="I132" s="25">
        <v>19.01</v>
      </c>
      <c r="J132" s="21">
        <f>H132*I132</f>
        <v>803.7428000000001</v>
      </c>
      <c r="K132" s="21">
        <f>I132*1.2672</f>
        <v>24.089472000000004</v>
      </c>
      <c r="L132" s="21">
        <f>K132*H132</f>
        <v>1018.5028761600003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2:42" s="4" customFormat="1" ht="15.75" customHeight="1" outlineLevel="1">
      <c r="B133" s="184" t="s">
        <v>191</v>
      </c>
      <c r="C133" s="185"/>
      <c r="D133" s="185"/>
      <c r="E133" s="185"/>
      <c r="F133" s="185"/>
      <c r="G133" s="185"/>
      <c r="H133" s="185"/>
      <c r="I133" s="186"/>
      <c r="J133" s="105">
        <f>SUM(J129:J132)</f>
        <v>2668.1036</v>
      </c>
      <c r="K133" s="106"/>
      <c r="L133" s="105">
        <f>SUM(L129:L132)</f>
        <v>3381.02088192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2:42" s="4" customFormat="1" ht="15.75" customHeight="1" outlineLevel="1"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2:42" s="4" customFormat="1" ht="15.75" customHeight="1" outlineLevel="1">
      <c r="B135" s="38">
        <v>6</v>
      </c>
      <c r="C135" s="44"/>
      <c r="D135" s="45"/>
      <c r="E135" s="178" t="s">
        <v>94</v>
      </c>
      <c r="F135" s="179"/>
      <c r="G135" s="46"/>
      <c r="H135" s="47"/>
      <c r="I135" s="48"/>
      <c r="J135" s="43"/>
      <c r="K135" s="43"/>
      <c r="L135" s="43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2:42" s="4" customFormat="1" ht="15.75" customHeight="1" outlineLevel="1">
      <c r="B136" s="49" t="s">
        <v>269</v>
      </c>
      <c r="C136" s="49"/>
      <c r="D136" s="49"/>
      <c r="E136" s="172" t="s">
        <v>195</v>
      </c>
      <c r="F136" s="173"/>
      <c r="G136" s="49"/>
      <c r="H136" s="50"/>
      <c r="I136" s="51"/>
      <c r="J136" s="52"/>
      <c r="K136" s="53"/>
      <c r="L136" s="5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2:42" s="4" customFormat="1" ht="15.75" customHeight="1" outlineLevel="1">
      <c r="B137" s="92" t="s">
        <v>270</v>
      </c>
      <c r="C137" s="92"/>
      <c r="D137" s="92"/>
      <c r="E137" s="182" t="s">
        <v>192</v>
      </c>
      <c r="F137" s="183"/>
      <c r="G137" s="92"/>
      <c r="H137" s="94"/>
      <c r="I137" s="95"/>
      <c r="J137" s="93"/>
      <c r="K137" s="96"/>
      <c r="L137" s="93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2:42" s="4" customFormat="1" ht="31.5" customHeight="1" outlineLevel="1">
      <c r="B138" s="75" t="s">
        <v>271</v>
      </c>
      <c r="C138" s="13">
        <v>97638</v>
      </c>
      <c r="D138" s="15" t="s">
        <v>98</v>
      </c>
      <c r="E138" s="161" t="s">
        <v>434</v>
      </c>
      <c r="F138" s="162"/>
      <c r="G138" s="75" t="s">
        <v>2</v>
      </c>
      <c r="H138" s="13">
        <v>5.5</v>
      </c>
      <c r="I138" s="75">
        <v>6.6</v>
      </c>
      <c r="J138" s="21">
        <f aca="true" t="shared" si="18" ref="J138:J143">H138*I138</f>
        <v>36.3</v>
      </c>
      <c r="K138" s="21">
        <f aca="true" t="shared" si="19" ref="K138:K143">I138*1.2672</f>
        <v>8.36352</v>
      </c>
      <c r="L138" s="21">
        <f aca="true" t="shared" si="20" ref="L138:L143">K138*H138</f>
        <v>45.999359999999996</v>
      </c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2:42" s="4" customFormat="1" ht="31.5" customHeight="1" outlineLevel="1">
      <c r="B139" s="75" t="s">
        <v>272</v>
      </c>
      <c r="C139" s="13" t="s">
        <v>277</v>
      </c>
      <c r="D139" s="15" t="s">
        <v>12</v>
      </c>
      <c r="E139" s="161" t="s">
        <v>335</v>
      </c>
      <c r="F139" s="162"/>
      <c r="G139" s="75" t="s">
        <v>24</v>
      </c>
      <c r="H139" s="13">
        <v>0.1</v>
      </c>
      <c r="I139" s="75">
        <v>141.35</v>
      </c>
      <c r="J139" s="21">
        <f t="shared" si="18"/>
        <v>14.135</v>
      </c>
      <c r="K139" s="21">
        <f t="shared" si="19"/>
        <v>179.11872</v>
      </c>
      <c r="L139" s="21">
        <f t="shared" si="20"/>
        <v>17.911872</v>
      </c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2:42" s="4" customFormat="1" ht="31.5" customHeight="1" outlineLevel="1">
      <c r="B140" s="75" t="s">
        <v>273</v>
      </c>
      <c r="C140" s="13" t="s">
        <v>278</v>
      </c>
      <c r="D140" s="15" t="s">
        <v>12</v>
      </c>
      <c r="E140" s="161" t="s">
        <v>279</v>
      </c>
      <c r="F140" s="162"/>
      <c r="G140" s="75" t="s">
        <v>24</v>
      </c>
      <c r="H140" s="13">
        <v>0.12</v>
      </c>
      <c r="I140" s="75">
        <v>38.55</v>
      </c>
      <c r="J140" s="21">
        <f t="shared" si="18"/>
        <v>4.6259999999999994</v>
      </c>
      <c r="K140" s="21">
        <f t="shared" si="19"/>
        <v>48.85056</v>
      </c>
      <c r="L140" s="21">
        <f t="shared" si="20"/>
        <v>5.8620672</v>
      </c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1:42" s="8" customFormat="1" ht="15.75" customHeight="1" outlineLevel="1">
      <c r="A141" s="9"/>
      <c r="B141" s="75" t="s">
        <v>274</v>
      </c>
      <c r="C141" s="14" t="s">
        <v>79</v>
      </c>
      <c r="D141" s="15" t="s">
        <v>12</v>
      </c>
      <c r="E141" s="158" t="s">
        <v>81</v>
      </c>
      <c r="F141" s="163"/>
      <c r="G141" s="16" t="s">
        <v>1</v>
      </c>
      <c r="H141" s="17">
        <v>2</v>
      </c>
      <c r="I141" s="25">
        <v>14.41</v>
      </c>
      <c r="J141" s="21">
        <f t="shared" si="18"/>
        <v>28.82</v>
      </c>
      <c r="K141" s="21">
        <f t="shared" si="19"/>
        <v>18.260352</v>
      </c>
      <c r="L141" s="21">
        <f t="shared" si="20"/>
        <v>36.520704</v>
      </c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1:42" s="8" customFormat="1" ht="15.75" customHeight="1" outlineLevel="1">
      <c r="A142" s="9"/>
      <c r="B142" s="75" t="s">
        <v>275</v>
      </c>
      <c r="C142" s="14" t="s">
        <v>102</v>
      </c>
      <c r="D142" s="15" t="s">
        <v>12</v>
      </c>
      <c r="E142" s="158" t="s">
        <v>101</v>
      </c>
      <c r="F142" s="163"/>
      <c r="G142" s="16" t="s">
        <v>29</v>
      </c>
      <c r="H142" s="17">
        <v>7.8</v>
      </c>
      <c r="I142" s="25">
        <v>8.55</v>
      </c>
      <c r="J142" s="21">
        <f t="shared" si="18"/>
        <v>66.69</v>
      </c>
      <c r="K142" s="21">
        <f t="shared" si="19"/>
        <v>10.834560000000002</v>
      </c>
      <c r="L142" s="21">
        <f t="shared" si="20"/>
        <v>84.50956800000002</v>
      </c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2:42" s="4" customFormat="1" ht="15.75" customHeight="1" outlineLevel="1">
      <c r="B143" s="75" t="s">
        <v>276</v>
      </c>
      <c r="C143" s="14">
        <v>97645</v>
      </c>
      <c r="D143" s="15" t="s">
        <v>98</v>
      </c>
      <c r="E143" s="158" t="s">
        <v>153</v>
      </c>
      <c r="F143" s="163"/>
      <c r="G143" s="16" t="s">
        <v>2</v>
      </c>
      <c r="H143" s="27">
        <v>0.54</v>
      </c>
      <c r="I143" s="25">
        <v>21.3</v>
      </c>
      <c r="J143" s="21">
        <f t="shared" si="18"/>
        <v>11.502</v>
      </c>
      <c r="K143" s="21">
        <f t="shared" si="19"/>
        <v>26.991360000000004</v>
      </c>
      <c r="L143" s="21">
        <f t="shared" si="20"/>
        <v>14.575334400000003</v>
      </c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2:42" s="4" customFormat="1" ht="15.75" customHeight="1" outlineLevel="1">
      <c r="B144" s="107"/>
      <c r="C144" s="108"/>
      <c r="D144" s="109"/>
      <c r="E144" s="164"/>
      <c r="F144" s="165"/>
      <c r="G144" s="107"/>
      <c r="H144" s="110"/>
      <c r="I144" s="111"/>
      <c r="J144" s="112">
        <f>SUM(J138:J143)</f>
        <v>162.073</v>
      </c>
      <c r="K144" s="123"/>
      <c r="L144" s="112">
        <f>SUM(L138:L143)</f>
        <v>205.37890560000002</v>
      </c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2:42" s="4" customFormat="1" ht="15.75" customHeight="1" outlineLevel="1">
      <c r="B145" s="92" t="s">
        <v>152</v>
      </c>
      <c r="C145" s="92"/>
      <c r="D145" s="92"/>
      <c r="E145" s="182" t="s">
        <v>92</v>
      </c>
      <c r="F145" s="183"/>
      <c r="G145" s="92"/>
      <c r="H145" s="94"/>
      <c r="I145" s="95"/>
      <c r="J145" s="93"/>
      <c r="K145" s="96"/>
      <c r="L145" s="93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2:12" ht="15.75" customHeight="1" outlineLevel="1">
      <c r="B146" s="16" t="s">
        <v>280</v>
      </c>
      <c r="C146" s="28" t="s">
        <v>219</v>
      </c>
      <c r="D146" s="26" t="s">
        <v>12</v>
      </c>
      <c r="E146" s="158" t="s">
        <v>313</v>
      </c>
      <c r="F146" s="163"/>
      <c r="G146" s="16" t="s">
        <v>24</v>
      </c>
      <c r="H146" s="17">
        <v>0.18</v>
      </c>
      <c r="I146" s="25">
        <v>303.31</v>
      </c>
      <c r="J146" s="21">
        <f>H146*I146</f>
        <v>54.5958</v>
      </c>
      <c r="K146" s="21">
        <f>I146*1.2672</f>
        <v>384.35443200000003</v>
      </c>
      <c r="L146" s="21">
        <f>K146*H146</f>
        <v>69.18379776</v>
      </c>
    </row>
    <row r="147" spans="2:12" ht="30.75" customHeight="1" outlineLevel="1">
      <c r="B147" s="16" t="s">
        <v>281</v>
      </c>
      <c r="C147" s="28" t="s">
        <v>220</v>
      </c>
      <c r="D147" s="26" t="s">
        <v>12</v>
      </c>
      <c r="E147" s="158" t="s">
        <v>312</v>
      </c>
      <c r="F147" s="163"/>
      <c r="G147" s="16" t="s">
        <v>24</v>
      </c>
      <c r="H147" s="17">
        <v>0.18</v>
      </c>
      <c r="I147" s="25">
        <v>54.19</v>
      </c>
      <c r="J147" s="21">
        <f>H147*I147</f>
        <v>9.754199999999999</v>
      </c>
      <c r="K147" s="21">
        <f>I147*1.2672</f>
        <v>68.669568</v>
      </c>
      <c r="L147" s="21">
        <f>K147*H147</f>
        <v>12.36052224</v>
      </c>
    </row>
    <row r="148" spans="2:42" s="4" customFormat="1" ht="15.75" customHeight="1" outlineLevel="1">
      <c r="B148" s="16" t="s">
        <v>282</v>
      </c>
      <c r="C148" s="75" t="s">
        <v>107</v>
      </c>
      <c r="D148" s="26" t="s">
        <v>12</v>
      </c>
      <c r="E148" s="161" t="s">
        <v>105</v>
      </c>
      <c r="F148" s="162"/>
      <c r="G148" s="75" t="s">
        <v>106</v>
      </c>
      <c r="H148" s="75">
        <v>7.16</v>
      </c>
      <c r="I148" s="75">
        <v>6.61</v>
      </c>
      <c r="J148" s="21">
        <f>H148*I148</f>
        <v>47.327600000000004</v>
      </c>
      <c r="K148" s="21">
        <f>I148*1.2672</f>
        <v>8.376192000000001</v>
      </c>
      <c r="L148" s="21">
        <f>K148*H148</f>
        <v>59.97353472000001</v>
      </c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2:42" s="4" customFormat="1" ht="15.75" customHeight="1" outlineLevel="1">
      <c r="B149" s="16" t="s">
        <v>283</v>
      </c>
      <c r="C149" s="75" t="s">
        <v>108</v>
      </c>
      <c r="D149" s="26" t="s">
        <v>12</v>
      </c>
      <c r="E149" s="161" t="s">
        <v>109</v>
      </c>
      <c r="F149" s="162"/>
      <c r="G149" s="75" t="s">
        <v>106</v>
      </c>
      <c r="H149" s="75">
        <v>2.15</v>
      </c>
      <c r="I149" s="75">
        <v>7.16</v>
      </c>
      <c r="J149" s="21">
        <f>H149*I149</f>
        <v>15.394</v>
      </c>
      <c r="K149" s="21">
        <f>I149*1.2672</f>
        <v>9.073152</v>
      </c>
      <c r="L149" s="21">
        <f>K149*H149</f>
        <v>19.5072768</v>
      </c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2:42" s="4" customFormat="1" ht="15.75" customHeight="1" outlineLevel="1">
      <c r="B150" s="16" t="s">
        <v>284</v>
      </c>
      <c r="C150" s="75" t="s">
        <v>113</v>
      </c>
      <c r="D150" s="26" t="s">
        <v>12</v>
      </c>
      <c r="E150" s="161" t="s">
        <v>189</v>
      </c>
      <c r="F150" s="162"/>
      <c r="G150" s="75" t="s">
        <v>29</v>
      </c>
      <c r="H150" s="75">
        <v>3</v>
      </c>
      <c r="I150" s="75">
        <v>43.08</v>
      </c>
      <c r="J150" s="21">
        <f>H150*I150</f>
        <v>129.24</v>
      </c>
      <c r="K150" s="21">
        <f>I150*1.2672</f>
        <v>54.590976000000005</v>
      </c>
      <c r="L150" s="21">
        <f>K150*H150</f>
        <v>163.772928</v>
      </c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2:42" s="4" customFormat="1" ht="15.75" customHeight="1" outlineLevel="1">
      <c r="B151" s="113"/>
      <c r="C151" s="113"/>
      <c r="D151" s="113"/>
      <c r="E151" s="166"/>
      <c r="F151" s="167"/>
      <c r="G151" s="113"/>
      <c r="H151" s="114"/>
      <c r="I151" s="115"/>
      <c r="J151" s="116">
        <f>SUM(J146:J150)</f>
        <v>256.3116</v>
      </c>
      <c r="K151" s="122"/>
      <c r="L151" s="116">
        <f>SUM(L146:L150)</f>
        <v>324.79805952000004</v>
      </c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2:42" s="91" customFormat="1" ht="15.75" customHeight="1" outlineLevel="1">
      <c r="B152" s="92" t="s">
        <v>285</v>
      </c>
      <c r="C152" s="92"/>
      <c r="D152" s="92"/>
      <c r="E152" s="104" t="s">
        <v>193</v>
      </c>
      <c r="F152" s="97"/>
      <c r="G152" s="92"/>
      <c r="H152" s="94"/>
      <c r="I152" s="95"/>
      <c r="J152" s="93"/>
      <c r="K152" s="96"/>
      <c r="L152" s="93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2:42" s="4" customFormat="1" ht="15.75" customHeight="1" outlineLevel="1">
      <c r="B153" s="75" t="s">
        <v>286</v>
      </c>
      <c r="C153" s="75" t="s">
        <v>219</v>
      </c>
      <c r="D153" s="26" t="s">
        <v>12</v>
      </c>
      <c r="E153" s="158" t="s">
        <v>313</v>
      </c>
      <c r="F153" s="163"/>
      <c r="G153" s="75" t="s">
        <v>24</v>
      </c>
      <c r="H153" s="75">
        <f>0.165+0.12</f>
        <v>0.28500000000000003</v>
      </c>
      <c r="I153" s="75">
        <v>303.31</v>
      </c>
      <c r="J153" s="21">
        <f aca="true" t="shared" si="21" ref="J153:J158">H153*I153</f>
        <v>86.44335000000001</v>
      </c>
      <c r="K153" s="21">
        <f aca="true" t="shared" si="22" ref="K153:K158">I153*1.2672</f>
        <v>384.35443200000003</v>
      </c>
      <c r="L153" s="21">
        <f aca="true" t="shared" si="23" ref="L153:L158">K153*H153</f>
        <v>109.54101312000002</v>
      </c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2:42" s="4" customFormat="1" ht="15.75" customHeight="1" outlineLevel="1">
      <c r="B154" s="75" t="s">
        <v>287</v>
      </c>
      <c r="C154" s="75" t="s">
        <v>314</v>
      </c>
      <c r="D154" s="26" t="s">
        <v>12</v>
      </c>
      <c r="E154" s="158" t="s">
        <v>422</v>
      </c>
      <c r="F154" s="163"/>
      <c r="G154" s="75" t="s">
        <v>24</v>
      </c>
      <c r="H154" s="75">
        <f>0.165+0.12</f>
        <v>0.28500000000000003</v>
      </c>
      <c r="I154" s="75">
        <v>54.19</v>
      </c>
      <c r="J154" s="21">
        <f t="shared" si="21"/>
        <v>15.44415</v>
      </c>
      <c r="K154" s="21">
        <f t="shared" si="22"/>
        <v>68.669568</v>
      </c>
      <c r="L154" s="21">
        <f t="shared" si="23"/>
        <v>19.570826880000002</v>
      </c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2:42" s="4" customFormat="1" ht="15.75" customHeight="1" outlineLevel="1">
      <c r="B155" s="75" t="s">
        <v>288</v>
      </c>
      <c r="C155" s="75" t="s">
        <v>107</v>
      </c>
      <c r="D155" s="26" t="s">
        <v>12</v>
      </c>
      <c r="E155" s="161" t="s">
        <v>105</v>
      </c>
      <c r="F155" s="162"/>
      <c r="G155" s="75" t="s">
        <v>106</v>
      </c>
      <c r="H155" s="75">
        <f>13.57+7.16</f>
        <v>20.73</v>
      </c>
      <c r="I155" s="75">
        <v>6.61</v>
      </c>
      <c r="J155" s="21">
        <f t="shared" si="21"/>
        <v>137.02530000000002</v>
      </c>
      <c r="K155" s="21">
        <f t="shared" si="22"/>
        <v>8.376192000000001</v>
      </c>
      <c r="L155" s="21">
        <f t="shared" si="23"/>
        <v>173.63846016000002</v>
      </c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2:42" s="4" customFormat="1" ht="15.75" customHeight="1" outlineLevel="1">
      <c r="B156" s="75" t="s">
        <v>289</v>
      </c>
      <c r="C156" s="75" t="s">
        <v>108</v>
      </c>
      <c r="D156" s="26" t="s">
        <v>12</v>
      </c>
      <c r="E156" s="161" t="s">
        <v>109</v>
      </c>
      <c r="F156" s="162"/>
      <c r="G156" s="75" t="s">
        <v>106</v>
      </c>
      <c r="H156" s="75">
        <v>6.3</v>
      </c>
      <c r="I156" s="75">
        <v>7.16</v>
      </c>
      <c r="J156" s="21">
        <f t="shared" si="21"/>
        <v>45.108</v>
      </c>
      <c r="K156" s="21">
        <f t="shared" si="22"/>
        <v>9.073152</v>
      </c>
      <c r="L156" s="21">
        <f t="shared" si="23"/>
        <v>57.1608576</v>
      </c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2:42" s="4" customFormat="1" ht="15.75" customHeight="1" outlineLevel="1">
      <c r="B157" s="75" t="s">
        <v>290</v>
      </c>
      <c r="C157" s="75" t="s">
        <v>110</v>
      </c>
      <c r="D157" s="26" t="s">
        <v>12</v>
      </c>
      <c r="E157" s="161" t="s">
        <v>111</v>
      </c>
      <c r="F157" s="162"/>
      <c r="G157" s="75" t="s">
        <v>2</v>
      </c>
      <c r="H157" s="75">
        <v>3</v>
      </c>
      <c r="I157" s="75">
        <v>119.18</v>
      </c>
      <c r="J157" s="21">
        <f t="shared" si="21"/>
        <v>357.54</v>
      </c>
      <c r="K157" s="21">
        <f t="shared" si="22"/>
        <v>151.024896</v>
      </c>
      <c r="L157" s="21">
        <f t="shared" si="23"/>
        <v>453.07468800000004</v>
      </c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2:42" s="4" customFormat="1" ht="15.75" customHeight="1" outlineLevel="1">
      <c r="B158" s="75" t="s">
        <v>291</v>
      </c>
      <c r="C158" s="75" t="s">
        <v>112</v>
      </c>
      <c r="D158" s="26" t="s">
        <v>12</v>
      </c>
      <c r="E158" s="161" t="s">
        <v>115</v>
      </c>
      <c r="F158" s="162"/>
      <c r="G158" s="75" t="s">
        <v>2</v>
      </c>
      <c r="H158" s="75">
        <f>4.1+1.98</f>
        <v>6.08</v>
      </c>
      <c r="I158" s="75">
        <v>59.38</v>
      </c>
      <c r="J158" s="21">
        <f t="shared" si="21"/>
        <v>361.03040000000004</v>
      </c>
      <c r="K158" s="21">
        <f t="shared" si="22"/>
        <v>75.24633600000001</v>
      </c>
      <c r="L158" s="21">
        <f t="shared" si="23"/>
        <v>457.4977228800001</v>
      </c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2:42" s="4" customFormat="1" ht="15.75" customHeight="1" outlineLevel="1">
      <c r="B159" s="124"/>
      <c r="C159" s="124"/>
      <c r="D159" s="109"/>
      <c r="E159" s="168"/>
      <c r="F159" s="169"/>
      <c r="G159" s="124"/>
      <c r="H159" s="124"/>
      <c r="I159" s="124"/>
      <c r="J159" s="112">
        <f>SUM(J153:J158)</f>
        <v>1002.5912000000001</v>
      </c>
      <c r="K159" s="123"/>
      <c r="L159" s="112">
        <f>SUM(L153:L158)</f>
        <v>1270.4835686400002</v>
      </c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2:42" s="91" customFormat="1" ht="15.75" customHeight="1" outlineLevel="1">
      <c r="B160" s="92" t="s">
        <v>292</v>
      </c>
      <c r="C160" s="92"/>
      <c r="D160" s="92"/>
      <c r="E160" s="182" t="s">
        <v>93</v>
      </c>
      <c r="F160" s="183"/>
      <c r="G160" s="92"/>
      <c r="H160" s="94"/>
      <c r="I160" s="95"/>
      <c r="J160" s="93"/>
      <c r="K160" s="96"/>
      <c r="L160" s="93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2:42" s="4" customFormat="1" ht="15.75" customHeight="1" outlineLevel="1">
      <c r="B161" s="16" t="s">
        <v>293</v>
      </c>
      <c r="C161" s="28" t="s">
        <v>27</v>
      </c>
      <c r="D161" s="26" t="s">
        <v>12</v>
      </c>
      <c r="E161" s="158" t="s">
        <v>22</v>
      </c>
      <c r="F161" s="163"/>
      <c r="G161" s="16" t="s">
        <v>2</v>
      </c>
      <c r="H161" s="17">
        <v>14.76</v>
      </c>
      <c r="I161" s="25">
        <v>4.41</v>
      </c>
      <c r="J161" s="21">
        <f>H161*I161</f>
        <v>65.0916</v>
      </c>
      <c r="K161" s="21">
        <f>I161*1.2672</f>
        <v>5.588352</v>
      </c>
      <c r="L161" s="21">
        <f>K161*H161</f>
        <v>82.48407552</v>
      </c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2:42" s="4" customFormat="1" ht="15.75" customHeight="1" outlineLevel="1">
      <c r="B162" s="16" t="s">
        <v>294</v>
      </c>
      <c r="C162" s="28" t="s">
        <v>28</v>
      </c>
      <c r="D162" s="26" t="s">
        <v>12</v>
      </c>
      <c r="E162" s="158" t="s">
        <v>23</v>
      </c>
      <c r="F162" s="163"/>
      <c r="G162" s="16" t="s">
        <v>2</v>
      </c>
      <c r="H162" s="17">
        <v>14.76</v>
      </c>
      <c r="I162" s="25">
        <v>8.32</v>
      </c>
      <c r="J162" s="21">
        <f>H162*I162</f>
        <v>122.8032</v>
      </c>
      <c r="K162" s="21">
        <f>I162*1.2672</f>
        <v>10.543104000000001</v>
      </c>
      <c r="L162" s="21">
        <f>K162*H162</f>
        <v>155.61621504000001</v>
      </c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2:42" s="4" customFormat="1" ht="19.5" customHeight="1" outlineLevel="1">
      <c r="B163" s="16" t="s">
        <v>295</v>
      </c>
      <c r="C163" s="14" t="s">
        <v>164</v>
      </c>
      <c r="D163" s="15" t="s">
        <v>12</v>
      </c>
      <c r="E163" s="158" t="s">
        <v>168</v>
      </c>
      <c r="F163" s="163"/>
      <c r="G163" s="16" t="s">
        <v>2</v>
      </c>
      <c r="H163" s="17">
        <v>14.76</v>
      </c>
      <c r="I163" s="25">
        <v>19.01</v>
      </c>
      <c r="J163" s="21">
        <f>H163*I163</f>
        <v>280.5876</v>
      </c>
      <c r="K163" s="21">
        <f>I163*1.2672</f>
        <v>24.089472000000004</v>
      </c>
      <c r="L163" s="21">
        <f>K163*H163</f>
        <v>355.56060672000007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2:42" s="4" customFormat="1" ht="15.75" customHeight="1" outlineLevel="1">
      <c r="B164" s="16" t="s">
        <v>296</v>
      </c>
      <c r="C164" s="13" t="s">
        <v>123</v>
      </c>
      <c r="D164" s="15" t="s">
        <v>12</v>
      </c>
      <c r="E164" s="161" t="s">
        <v>194</v>
      </c>
      <c r="F164" s="162"/>
      <c r="G164" s="13" t="s">
        <v>2</v>
      </c>
      <c r="H164" s="13">
        <f>1.7+1.26</f>
        <v>2.96</v>
      </c>
      <c r="I164" s="144">
        <v>684.4</v>
      </c>
      <c r="J164" s="21">
        <f>H164*I164</f>
        <v>2025.8239999999998</v>
      </c>
      <c r="K164" s="21">
        <f>I164*1.2672</f>
        <v>867.2716800000001</v>
      </c>
      <c r="L164" s="21">
        <f>K164*H164</f>
        <v>2567.1241728</v>
      </c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2:42" s="4" customFormat="1" ht="15.75" customHeight="1" outlineLevel="1">
      <c r="B165" s="113"/>
      <c r="C165" s="113"/>
      <c r="D165" s="113"/>
      <c r="E165" s="166"/>
      <c r="F165" s="167"/>
      <c r="G165" s="113"/>
      <c r="H165" s="114"/>
      <c r="I165" s="115"/>
      <c r="J165" s="116">
        <f>SUM(J161:J164)</f>
        <v>2494.3064</v>
      </c>
      <c r="K165" s="122"/>
      <c r="L165" s="116">
        <f>SUM(L161:L164)</f>
        <v>3160.78507008</v>
      </c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2:12" s="9" customFormat="1" ht="15.75" customHeight="1" outlineLevel="1">
      <c r="B166" s="98"/>
      <c r="C166" s="98"/>
      <c r="D166" s="98"/>
      <c r="E166" s="131"/>
      <c r="F166" s="132"/>
      <c r="G166" s="98"/>
      <c r="H166" s="99"/>
      <c r="I166" s="102"/>
      <c r="J166" s="101"/>
      <c r="K166" s="103"/>
      <c r="L166" s="101"/>
    </row>
    <row r="167" spans="2:42" s="4" customFormat="1" ht="15.75" customHeight="1" outlineLevel="1">
      <c r="B167" s="38">
        <v>7</v>
      </c>
      <c r="C167" s="44"/>
      <c r="D167" s="45"/>
      <c r="E167" s="178" t="s">
        <v>415</v>
      </c>
      <c r="F167" s="179"/>
      <c r="G167" s="46"/>
      <c r="H167" s="47"/>
      <c r="I167" s="48"/>
      <c r="J167" s="43"/>
      <c r="K167" s="43"/>
      <c r="L167" s="43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2:42" s="4" customFormat="1" ht="15.75" customHeight="1" outlineLevel="1">
      <c r="B168" s="38" t="s">
        <v>151</v>
      </c>
      <c r="C168" s="44"/>
      <c r="D168" s="45"/>
      <c r="E168" s="178" t="s">
        <v>188</v>
      </c>
      <c r="F168" s="179"/>
      <c r="G168" s="46"/>
      <c r="H168" s="47"/>
      <c r="I168" s="48"/>
      <c r="J168" s="43"/>
      <c r="K168" s="43"/>
      <c r="L168" s="43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2:42" s="4" customFormat="1" ht="15.75" customHeight="1" outlineLevel="1">
      <c r="B169" s="49" t="s">
        <v>297</v>
      </c>
      <c r="C169" s="49"/>
      <c r="D169" s="49"/>
      <c r="E169" s="172" t="s">
        <v>187</v>
      </c>
      <c r="F169" s="173"/>
      <c r="G169" s="49"/>
      <c r="H169" s="50"/>
      <c r="I169" s="51"/>
      <c r="J169" s="52"/>
      <c r="K169" s="53"/>
      <c r="L169" s="52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2:42" s="4" customFormat="1" ht="15.75" customHeight="1" outlineLevel="1">
      <c r="B170" s="26" t="s">
        <v>298</v>
      </c>
      <c r="C170" s="26" t="s">
        <v>316</v>
      </c>
      <c r="D170" s="26" t="s">
        <v>12</v>
      </c>
      <c r="E170" s="160" t="s">
        <v>315</v>
      </c>
      <c r="F170" s="159"/>
      <c r="G170" s="26" t="s">
        <v>2</v>
      </c>
      <c r="H170" s="27">
        <v>7.95</v>
      </c>
      <c r="I170" s="133">
        <v>19.85</v>
      </c>
      <c r="J170" s="21">
        <f aca="true" t="shared" si="24" ref="J170:J178">H170*I170</f>
        <v>157.8075</v>
      </c>
      <c r="K170" s="21">
        <f aca="true" t="shared" si="25" ref="K170:L174">I170*1.2672</f>
        <v>25.153920000000003</v>
      </c>
      <c r="L170" s="21">
        <f t="shared" si="25"/>
        <v>199.973664</v>
      </c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2:42" s="4" customFormat="1" ht="15.75" customHeight="1" outlineLevel="1">
      <c r="B171" s="26" t="s">
        <v>299</v>
      </c>
      <c r="C171" s="26" t="s">
        <v>318</v>
      </c>
      <c r="D171" s="26" t="s">
        <v>12</v>
      </c>
      <c r="E171" s="160" t="s">
        <v>317</v>
      </c>
      <c r="F171" s="159"/>
      <c r="G171" s="26" t="s">
        <v>2</v>
      </c>
      <c r="H171" s="27">
        <v>118</v>
      </c>
      <c r="I171" s="133">
        <v>2.71</v>
      </c>
      <c r="J171" s="21">
        <f t="shared" si="24"/>
        <v>319.78</v>
      </c>
      <c r="K171" s="21">
        <f t="shared" si="25"/>
        <v>3.4341120000000003</v>
      </c>
      <c r="L171" s="21">
        <f t="shared" si="25"/>
        <v>405.225216</v>
      </c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2:42" s="4" customFormat="1" ht="15.75" customHeight="1" outlineLevel="1">
      <c r="B172" s="26" t="s">
        <v>360</v>
      </c>
      <c r="C172" s="26" t="s">
        <v>362</v>
      </c>
      <c r="D172" s="26" t="s">
        <v>12</v>
      </c>
      <c r="E172" s="160" t="s">
        <v>396</v>
      </c>
      <c r="F172" s="159"/>
      <c r="G172" s="26" t="s">
        <v>24</v>
      </c>
      <c r="H172" s="27">
        <v>0.5</v>
      </c>
      <c r="I172" s="133">
        <v>141.35</v>
      </c>
      <c r="J172" s="21">
        <f t="shared" si="24"/>
        <v>70.675</v>
      </c>
      <c r="K172" s="21">
        <f t="shared" si="25"/>
        <v>179.11872</v>
      </c>
      <c r="L172" s="21">
        <f t="shared" si="25"/>
        <v>89.55936</v>
      </c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2:42" s="4" customFormat="1" ht="15.75" customHeight="1" outlineLevel="1">
      <c r="B173" s="26" t="s">
        <v>361</v>
      </c>
      <c r="C173" s="26" t="s">
        <v>363</v>
      </c>
      <c r="D173" s="26" t="s">
        <v>12</v>
      </c>
      <c r="E173" s="160" t="s">
        <v>395</v>
      </c>
      <c r="F173" s="159"/>
      <c r="G173" s="26" t="s">
        <v>24</v>
      </c>
      <c r="H173" s="27">
        <v>0.5</v>
      </c>
      <c r="I173" s="133">
        <v>82.35</v>
      </c>
      <c r="J173" s="21">
        <f t="shared" si="24"/>
        <v>41.175</v>
      </c>
      <c r="K173" s="21">
        <f t="shared" si="25"/>
        <v>104.35392</v>
      </c>
      <c r="L173" s="21">
        <f t="shared" si="25"/>
        <v>52.17696</v>
      </c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2:42" s="4" customFormat="1" ht="15.75" customHeight="1" outlineLevel="1">
      <c r="B174" s="26" t="s">
        <v>401</v>
      </c>
      <c r="C174" s="26" t="s">
        <v>403</v>
      </c>
      <c r="D174" s="26" t="s">
        <v>12</v>
      </c>
      <c r="E174" s="160" t="s">
        <v>404</v>
      </c>
      <c r="F174" s="159"/>
      <c r="G174" s="26" t="s">
        <v>2</v>
      </c>
      <c r="H174" s="27">
        <v>125.49</v>
      </c>
      <c r="I174" s="133">
        <v>5.09</v>
      </c>
      <c r="J174" s="21">
        <f t="shared" si="24"/>
        <v>638.7441</v>
      </c>
      <c r="K174" s="21">
        <f t="shared" si="25"/>
        <v>6.450048000000001</v>
      </c>
      <c r="L174" s="21">
        <f t="shared" si="25"/>
        <v>809.41652352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2:42" s="4" customFormat="1" ht="15.75" customHeight="1" outlineLevel="1">
      <c r="B175" s="113"/>
      <c r="C175" s="113"/>
      <c r="D175" s="113"/>
      <c r="E175" s="166"/>
      <c r="F175" s="167"/>
      <c r="G175" s="113"/>
      <c r="H175" s="114"/>
      <c r="I175" s="115"/>
      <c r="J175" s="112">
        <f>SUM(J170:J174)</f>
        <v>1228.1816</v>
      </c>
      <c r="K175" s="112"/>
      <c r="L175" s="112">
        <f>SUM(L170:L174)</f>
        <v>1556.3517235200002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2:42" s="91" customFormat="1" ht="15.75" customHeight="1" outlineLevel="1">
      <c r="B176" s="83" t="s">
        <v>300</v>
      </c>
      <c r="C176" s="84"/>
      <c r="D176" s="85"/>
      <c r="E176" s="174" t="s">
        <v>91</v>
      </c>
      <c r="F176" s="174"/>
      <c r="G176" s="86"/>
      <c r="H176" s="87"/>
      <c r="I176" s="88"/>
      <c r="J176" s="90"/>
      <c r="K176" s="90"/>
      <c r="L176" s="90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2:42" s="4" customFormat="1" ht="15.75" customHeight="1" outlineLevel="1">
      <c r="B177" s="26" t="s">
        <v>301</v>
      </c>
      <c r="C177" s="26" t="s">
        <v>319</v>
      </c>
      <c r="D177" s="26" t="s">
        <v>12</v>
      </c>
      <c r="E177" s="160" t="s">
        <v>394</v>
      </c>
      <c r="F177" s="159"/>
      <c r="G177" s="26" t="s">
        <v>29</v>
      </c>
      <c r="H177" s="27">
        <v>10</v>
      </c>
      <c r="I177" s="133">
        <v>35.51</v>
      </c>
      <c r="J177" s="21">
        <f t="shared" si="24"/>
        <v>355.09999999999997</v>
      </c>
      <c r="K177" s="21">
        <f>I177*1.2672</f>
        <v>44.998272</v>
      </c>
      <c r="L177" s="21">
        <f>J177*1.2672</f>
        <v>449.98272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2:42" s="4" customFormat="1" ht="15.75" customHeight="1" outlineLevel="1">
      <c r="B178" s="26" t="s">
        <v>302</v>
      </c>
      <c r="C178" s="26" t="s">
        <v>321</v>
      </c>
      <c r="D178" s="26" t="s">
        <v>12</v>
      </c>
      <c r="E178" s="160" t="s">
        <v>320</v>
      </c>
      <c r="F178" s="159"/>
      <c r="G178" s="26" t="s">
        <v>29</v>
      </c>
      <c r="H178" s="27">
        <v>10</v>
      </c>
      <c r="I178" s="133">
        <v>127.38</v>
      </c>
      <c r="J178" s="21">
        <f t="shared" si="24"/>
        <v>1273.8</v>
      </c>
      <c r="K178" s="21">
        <f>I178*1.2672</f>
        <v>161.41593600000002</v>
      </c>
      <c r="L178" s="21">
        <f>J178*1.2672</f>
        <v>1614.15936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2:42" s="4" customFormat="1" ht="15.75" customHeight="1" outlineLevel="1">
      <c r="B179" s="26" t="s">
        <v>364</v>
      </c>
      <c r="C179" s="26" t="s">
        <v>323</v>
      </c>
      <c r="D179" s="26" t="s">
        <v>12</v>
      </c>
      <c r="E179" s="160" t="s">
        <v>322</v>
      </c>
      <c r="F179" s="159"/>
      <c r="G179" s="26" t="s">
        <v>2</v>
      </c>
      <c r="H179" s="27">
        <v>118</v>
      </c>
      <c r="I179" s="133">
        <v>47.23</v>
      </c>
      <c r="J179" s="21">
        <f aca="true" t="shared" si="26" ref="J179:J184">H179*I179</f>
        <v>5573.139999999999</v>
      </c>
      <c r="K179" s="21">
        <f aca="true" t="shared" si="27" ref="K179:L184">I179*1.2672</f>
        <v>59.849856</v>
      </c>
      <c r="L179" s="21">
        <f t="shared" si="27"/>
        <v>7062.283007999999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2:42" s="4" customFormat="1" ht="15.75" customHeight="1" outlineLevel="1">
      <c r="B180" s="26" t="s">
        <v>303</v>
      </c>
      <c r="C180" s="26" t="s">
        <v>325</v>
      </c>
      <c r="D180" s="26" t="s">
        <v>147</v>
      </c>
      <c r="E180" s="160" t="s">
        <v>324</v>
      </c>
      <c r="F180" s="159"/>
      <c r="G180" s="26" t="s">
        <v>2</v>
      </c>
      <c r="H180" s="27">
        <v>780</v>
      </c>
      <c r="I180" s="133">
        <v>8.58</v>
      </c>
      <c r="J180" s="21">
        <f t="shared" si="26"/>
        <v>6692.4</v>
      </c>
      <c r="K180" s="21">
        <f t="shared" si="27"/>
        <v>10.872576</v>
      </c>
      <c r="L180" s="21">
        <f t="shared" si="27"/>
        <v>8480.60928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2:42" s="4" customFormat="1" ht="15.75" customHeight="1" outlineLevel="1">
      <c r="B181" s="26" t="s">
        <v>304</v>
      </c>
      <c r="C181" s="26" t="s">
        <v>326</v>
      </c>
      <c r="D181" s="26" t="s">
        <v>147</v>
      </c>
      <c r="E181" s="160" t="s">
        <v>356</v>
      </c>
      <c r="F181" s="159"/>
      <c r="G181" s="26" t="s">
        <v>2</v>
      </c>
      <c r="H181" s="27">
        <v>19.87</v>
      </c>
      <c r="I181" s="133">
        <v>92.33</v>
      </c>
      <c r="J181" s="21">
        <f t="shared" si="26"/>
        <v>1834.5971</v>
      </c>
      <c r="K181" s="21">
        <f t="shared" si="27"/>
        <v>117.00057600000001</v>
      </c>
      <c r="L181" s="21">
        <f t="shared" si="27"/>
        <v>2324.80144512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2:42" s="4" customFormat="1" ht="17.25" customHeight="1" outlineLevel="1">
      <c r="B182" s="26" t="s">
        <v>305</v>
      </c>
      <c r="C182" s="13" t="s">
        <v>337</v>
      </c>
      <c r="D182" s="26" t="s">
        <v>12</v>
      </c>
      <c r="E182" s="161" t="s">
        <v>340</v>
      </c>
      <c r="F182" s="162"/>
      <c r="G182" s="16" t="s">
        <v>24</v>
      </c>
      <c r="H182" s="17">
        <f>64.22*0.07*0.15</f>
        <v>0.67431</v>
      </c>
      <c r="I182" s="25">
        <v>1705.84</v>
      </c>
      <c r="J182" s="21">
        <f t="shared" si="26"/>
        <v>1150.2649703999998</v>
      </c>
      <c r="K182" s="21">
        <f t="shared" si="27"/>
        <v>2161.640448</v>
      </c>
      <c r="L182" s="21">
        <f t="shared" si="27"/>
        <v>1457.6157704908799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2:42" s="4" customFormat="1" ht="17.25" customHeight="1" outlineLevel="1">
      <c r="B183" s="26" t="s">
        <v>365</v>
      </c>
      <c r="C183" s="13" t="s">
        <v>338</v>
      </c>
      <c r="D183" s="26" t="s">
        <v>12</v>
      </c>
      <c r="E183" s="161" t="s">
        <v>341</v>
      </c>
      <c r="F183" s="162"/>
      <c r="G183" s="16" t="s">
        <v>24</v>
      </c>
      <c r="H183" s="17">
        <v>0.2</v>
      </c>
      <c r="I183" s="25">
        <v>472.47</v>
      </c>
      <c r="J183" s="21">
        <f t="shared" si="26"/>
        <v>94.49400000000001</v>
      </c>
      <c r="K183" s="21">
        <f t="shared" si="27"/>
        <v>598.7139840000001</v>
      </c>
      <c r="L183" s="21">
        <f t="shared" si="27"/>
        <v>119.74279680000002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2:42" s="4" customFormat="1" ht="17.25" customHeight="1" outlineLevel="1">
      <c r="B184" s="26" t="s">
        <v>366</v>
      </c>
      <c r="C184" s="13" t="s">
        <v>339</v>
      </c>
      <c r="D184" s="26" t="s">
        <v>12</v>
      </c>
      <c r="E184" s="161" t="s">
        <v>357</v>
      </c>
      <c r="F184" s="162"/>
      <c r="G184" s="16" t="s">
        <v>2</v>
      </c>
      <c r="H184" s="17">
        <v>0.5</v>
      </c>
      <c r="I184" s="25">
        <v>727.91</v>
      </c>
      <c r="J184" s="21">
        <f t="shared" si="26"/>
        <v>363.955</v>
      </c>
      <c r="K184" s="21">
        <f t="shared" si="27"/>
        <v>922.407552</v>
      </c>
      <c r="L184" s="21">
        <f t="shared" si="27"/>
        <v>461.203776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2:42" s="91" customFormat="1" ht="40.5" customHeight="1" outlineLevel="1">
      <c r="B185" s="26" t="s">
        <v>367</v>
      </c>
      <c r="C185" s="28" t="s">
        <v>185</v>
      </c>
      <c r="D185" s="26" t="s">
        <v>147</v>
      </c>
      <c r="E185" s="158" t="s">
        <v>359</v>
      </c>
      <c r="F185" s="163"/>
      <c r="G185" s="16" t="s">
        <v>2</v>
      </c>
      <c r="H185" s="17">
        <v>6.2</v>
      </c>
      <c r="I185" s="25">
        <v>239.9</v>
      </c>
      <c r="J185" s="21">
        <f>H185*I185</f>
        <v>1487.38</v>
      </c>
      <c r="K185" s="21">
        <f>I185*1.2672</f>
        <v>304.00128</v>
      </c>
      <c r="L185" s="21">
        <f>K185*H185</f>
        <v>1884.8079360000002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2:12" s="4" customFormat="1" ht="27.75" customHeight="1" outlineLevel="1">
      <c r="B186" s="26" t="s">
        <v>402</v>
      </c>
      <c r="C186" s="13" t="s">
        <v>399</v>
      </c>
      <c r="D186" s="15" t="s">
        <v>98</v>
      </c>
      <c r="E186" s="161" t="s">
        <v>400</v>
      </c>
      <c r="F186" s="162"/>
      <c r="G186" s="16" t="s">
        <v>2</v>
      </c>
      <c r="H186" s="142">
        <v>125.49</v>
      </c>
      <c r="I186" s="25">
        <v>17.18</v>
      </c>
      <c r="J186" s="143">
        <f>H186*I186</f>
        <v>2155.9182</v>
      </c>
      <c r="K186" s="143">
        <f>I186*1.2672</f>
        <v>21.770496</v>
      </c>
      <c r="L186" s="143">
        <f>J186*1.2672</f>
        <v>2731.9795430400004</v>
      </c>
    </row>
    <row r="187" spans="2:42" s="4" customFormat="1" ht="15.75" customHeight="1" outlineLevel="1">
      <c r="B187" s="113"/>
      <c r="C187" s="113"/>
      <c r="D187" s="113"/>
      <c r="E187" s="166"/>
      <c r="F187" s="167"/>
      <c r="G187" s="113"/>
      <c r="H187" s="114"/>
      <c r="I187" s="115"/>
      <c r="J187" s="116">
        <f>SUM(J177:J186)</f>
        <v>20981.0492704</v>
      </c>
      <c r="K187" s="112"/>
      <c r="L187" s="112">
        <f>SUM(L177:L186)</f>
        <v>26587.18563545088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2:42" s="4" customFormat="1" ht="15.75" customHeight="1" outlineLevel="1">
      <c r="B188" s="38">
        <v>8</v>
      </c>
      <c r="C188" s="44"/>
      <c r="D188" s="45"/>
      <c r="E188" s="178" t="s">
        <v>414</v>
      </c>
      <c r="F188" s="179"/>
      <c r="G188" s="46"/>
      <c r="H188" s="47"/>
      <c r="I188" s="48"/>
      <c r="J188" s="48"/>
      <c r="K188" s="48"/>
      <c r="L188" s="48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2:42" s="4" customFormat="1" ht="15.75" customHeight="1" outlineLevel="1">
      <c r="B189" s="49" t="s">
        <v>306</v>
      </c>
      <c r="C189" s="49"/>
      <c r="D189" s="49"/>
      <c r="E189" s="172" t="s">
        <v>187</v>
      </c>
      <c r="F189" s="173"/>
      <c r="G189" s="49"/>
      <c r="H189" s="50"/>
      <c r="I189" s="51"/>
      <c r="J189" s="51"/>
      <c r="K189" s="51"/>
      <c r="L189" s="51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2:42" s="4" customFormat="1" ht="15.75" customHeight="1" outlineLevel="1">
      <c r="B190" s="26" t="s">
        <v>307</v>
      </c>
      <c r="C190" s="26" t="s">
        <v>309</v>
      </c>
      <c r="D190" s="26" t="s">
        <v>12</v>
      </c>
      <c r="E190" s="160" t="s">
        <v>311</v>
      </c>
      <c r="F190" s="159"/>
      <c r="G190" s="26" t="s">
        <v>2</v>
      </c>
      <c r="H190" s="27">
        <v>59.05</v>
      </c>
      <c r="I190" s="125">
        <v>5.14</v>
      </c>
      <c r="J190" s="21">
        <f>H190*I190</f>
        <v>303.51699999999994</v>
      </c>
      <c r="K190" s="21">
        <f aca="true" t="shared" si="28" ref="K190:L193">I190*1.2672</f>
        <v>6.513408</v>
      </c>
      <c r="L190" s="21">
        <f t="shared" si="28"/>
        <v>384.61674239999996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2:42" s="4" customFormat="1" ht="15.75" customHeight="1" outlineLevel="1">
      <c r="B191" s="26" t="s">
        <v>308</v>
      </c>
      <c r="C191" s="26" t="s">
        <v>310</v>
      </c>
      <c r="D191" s="26" t="s">
        <v>12</v>
      </c>
      <c r="E191" s="160" t="s">
        <v>405</v>
      </c>
      <c r="F191" s="159"/>
      <c r="G191" s="26" t="s">
        <v>190</v>
      </c>
      <c r="H191" s="27">
        <v>3</v>
      </c>
      <c r="I191" s="125">
        <v>96</v>
      </c>
      <c r="J191" s="21">
        <f>H191*I191</f>
        <v>288</v>
      </c>
      <c r="K191" s="21">
        <f t="shared" si="28"/>
        <v>121.65120000000002</v>
      </c>
      <c r="L191" s="21">
        <f t="shared" si="28"/>
        <v>364.95360000000005</v>
      </c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2:42" s="4" customFormat="1" ht="15.75" customHeight="1" outlineLevel="1">
      <c r="B192" s="26" t="s">
        <v>368</v>
      </c>
      <c r="C192" s="26" t="s">
        <v>358</v>
      </c>
      <c r="D192" s="26" t="s">
        <v>12</v>
      </c>
      <c r="E192" s="160" t="s">
        <v>369</v>
      </c>
      <c r="F192" s="159"/>
      <c r="G192" s="26" t="s">
        <v>190</v>
      </c>
      <c r="H192" s="27">
        <v>20</v>
      </c>
      <c r="I192" s="125">
        <v>12.64</v>
      </c>
      <c r="J192" s="21">
        <f>H192*I192</f>
        <v>252.8</v>
      </c>
      <c r="K192" s="21">
        <f t="shared" si="28"/>
        <v>16.017408000000003</v>
      </c>
      <c r="L192" s="21">
        <f t="shared" si="28"/>
        <v>320.34816000000006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2:42" s="4" customFormat="1" ht="15.75" customHeight="1" outlineLevel="1">
      <c r="B193" s="26" t="s">
        <v>409</v>
      </c>
      <c r="C193" s="26" t="s">
        <v>408</v>
      </c>
      <c r="D193" s="26" t="s">
        <v>12</v>
      </c>
      <c r="E193" s="160" t="s">
        <v>410</v>
      </c>
      <c r="F193" s="159"/>
      <c r="G193" s="26" t="s">
        <v>24</v>
      </c>
      <c r="H193" s="27">
        <v>1.2</v>
      </c>
      <c r="I193" s="125">
        <v>257</v>
      </c>
      <c r="J193" s="21">
        <f>H193*I193</f>
        <v>308.4</v>
      </c>
      <c r="K193" s="21">
        <f t="shared" si="28"/>
        <v>325.67040000000003</v>
      </c>
      <c r="L193" s="21">
        <f t="shared" si="28"/>
        <v>390.80448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2:42" s="4" customFormat="1" ht="15.75" customHeight="1" outlineLevel="1">
      <c r="B194" s="113"/>
      <c r="C194" s="113"/>
      <c r="D194" s="113"/>
      <c r="E194" s="166"/>
      <c r="F194" s="167"/>
      <c r="G194" s="113"/>
      <c r="H194" s="114"/>
      <c r="I194" s="115"/>
      <c r="J194" s="112">
        <f>SUM(J190:J193)</f>
        <v>1152.717</v>
      </c>
      <c r="K194" s="112"/>
      <c r="L194" s="112">
        <f>SUM(L190:L193)</f>
        <v>1460.7229824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:42" s="91" customFormat="1" ht="15.75" customHeight="1" outlineLevel="1">
      <c r="A195" s="9"/>
      <c r="B195" s="83" t="s">
        <v>329</v>
      </c>
      <c r="C195" s="84"/>
      <c r="D195" s="85"/>
      <c r="E195" s="174" t="s">
        <v>91</v>
      </c>
      <c r="F195" s="174"/>
      <c r="G195" s="86"/>
      <c r="H195" s="87"/>
      <c r="I195" s="88"/>
      <c r="J195" s="88"/>
      <c r="K195" s="88"/>
      <c r="L195" s="88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1:42" s="91" customFormat="1" ht="31.5" customHeight="1" outlineLevel="1">
      <c r="A196" s="9"/>
      <c r="B196" s="12" t="s">
        <v>330</v>
      </c>
      <c r="C196" s="28" t="s">
        <v>407</v>
      </c>
      <c r="D196" s="26" t="s">
        <v>406</v>
      </c>
      <c r="E196" s="158" t="s">
        <v>416</v>
      </c>
      <c r="F196" s="163"/>
      <c r="G196" s="12" t="s">
        <v>190</v>
      </c>
      <c r="H196" s="27">
        <v>1</v>
      </c>
      <c r="I196" s="129">
        <v>2600</v>
      </c>
      <c r="J196" s="21">
        <f>H196*I196</f>
        <v>2600</v>
      </c>
      <c r="K196" s="21">
        <f aca="true" t="shared" si="29" ref="K196:L207">I196*1.2672</f>
        <v>3294.7200000000003</v>
      </c>
      <c r="L196" s="21">
        <f t="shared" si="29"/>
        <v>3294.7200000000003</v>
      </c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2:42" s="4" customFormat="1" ht="15.75" customHeight="1" outlineLevel="1">
      <c r="B197" s="12" t="s">
        <v>331</v>
      </c>
      <c r="C197" s="26" t="s">
        <v>327</v>
      </c>
      <c r="D197" s="26" t="s">
        <v>12</v>
      </c>
      <c r="E197" s="160" t="s">
        <v>423</v>
      </c>
      <c r="F197" s="159"/>
      <c r="G197" s="26" t="s">
        <v>2</v>
      </c>
      <c r="H197" s="27">
        <v>59.05</v>
      </c>
      <c r="I197" s="133">
        <v>51.96</v>
      </c>
      <c r="J197" s="21">
        <f>H197*I197</f>
        <v>3068.238</v>
      </c>
      <c r="K197" s="21">
        <f t="shared" si="29"/>
        <v>65.84371200000001</v>
      </c>
      <c r="L197" s="21">
        <f t="shared" si="29"/>
        <v>3888.0711936000002</v>
      </c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2:42" s="4" customFormat="1" ht="15.75" customHeight="1" outlineLevel="1">
      <c r="B198" s="12" t="s">
        <v>332</v>
      </c>
      <c r="C198" s="26">
        <v>88504</v>
      </c>
      <c r="D198" s="26" t="s">
        <v>98</v>
      </c>
      <c r="E198" s="160" t="s">
        <v>328</v>
      </c>
      <c r="F198" s="159"/>
      <c r="G198" s="26" t="s">
        <v>190</v>
      </c>
      <c r="H198" s="27">
        <v>2</v>
      </c>
      <c r="I198" s="133">
        <v>644.64</v>
      </c>
      <c r="J198" s="21">
        <f>H198*I198</f>
        <v>1289.28</v>
      </c>
      <c r="K198" s="21">
        <f t="shared" si="29"/>
        <v>816.8878080000001</v>
      </c>
      <c r="L198" s="21">
        <f t="shared" si="29"/>
        <v>1633.7756160000001</v>
      </c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2:42" s="4" customFormat="1" ht="15.75" customHeight="1" outlineLevel="1">
      <c r="B199" s="12" t="s">
        <v>370</v>
      </c>
      <c r="C199" s="26">
        <v>88503</v>
      </c>
      <c r="D199" s="26" t="s">
        <v>98</v>
      </c>
      <c r="E199" s="160" t="s">
        <v>397</v>
      </c>
      <c r="F199" s="159"/>
      <c r="G199" s="26" t="s">
        <v>190</v>
      </c>
      <c r="H199" s="27">
        <v>1</v>
      </c>
      <c r="I199" s="133">
        <v>792.72</v>
      </c>
      <c r="J199" s="21">
        <f>H199*I199</f>
        <v>792.72</v>
      </c>
      <c r="K199" s="21">
        <f t="shared" si="29"/>
        <v>1004.5347840000002</v>
      </c>
      <c r="L199" s="21">
        <f t="shared" si="29"/>
        <v>1004.5347840000002</v>
      </c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2:42" s="4" customFormat="1" ht="32.25" customHeight="1" outlineLevel="1">
      <c r="B200" s="12" t="s">
        <v>371</v>
      </c>
      <c r="C200" s="26" t="s">
        <v>342</v>
      </c>
      <c r="D200" s="26" t="s">
        <v>98</v>
      </c>
      <c r="E200" s="158" t="s">
        <v>348</v>
      </c>
      <c r="F200" s="159"/>
      <c r="G200" s="26" t="s">
        <v>190</v>
      </c>
      <c r="H200" s="27">
        <v>8</v>
      </c>
      <c r="I200" s="133">
        <v>191.53</v>
      </c>
      <c r="J200" s="21">
        <f aca="true" t="shared" si="30" ref="J200:J207">H200*I200</f>
        <v>1532.24</v>
      </c>
      <c r="K200" s="21">
        <f t="shared" si="29"/>
        <v>242.70681600000003</v>
      </c>
      <c r="L200" s="21">
        <f t="shared" si="29"/>
        <v>1941.6545280000003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2:42" s="4" customFormat="1" ht="15.75" customHeight="1" outlineLevel="1">
      <c r="B201" s="12" t="s">
        <v>372</v>
      </c>
      <c r="C201" s="26" t="s">
        <v>343</v>
      </c>
      <c r="D201" s="26" t="s">
        <v>12</v>
      </c>
      <c r="E201" s="160" t="s">
        <v>353</v>
      </c>
      <c r="F201" s="159"/>
      <c r="G201" s="26" t="s">
        <v>190</v>
      </c>
      <c r="H201" s="27">
        <v>4</v>
      </c>
      <c r="I201" s="133">
        <v>56.37</v>
      </c>
      <c r="J201" s="21">
        <f t="shared" si="30"/>
        <v>225.48</v>
      </c>
      <c r="K201" s="21">
        <f t="shared" si="29"/>
        <v>71.432064</v>
      </c>
      <c r="L201" s="21">
        <f t="shared" si="29"/>
        <v>285.728256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2:42" s="4" customFormat="1" ht="15.75" customHeight="1" outlineLevel="1">
      <c r="B202" s="12" t="s">
        <v>373</v>
      </c>
      <c r="C202" s="26" t="s">
        <v>344</v>
      </c>
      <c r="D202" s="26" t="s">
        <v>12</v>
      </c>
      <c r="E202" s="160" t="s">
        <v>398</v>
      </c>
      <c r="F202" s="159"/>
      <c r="G202" s="26" t="s">
        <v>190</v>
      </c>
      <c r="H202" s="27">
        <v>4</v>
      </c>
      <c r="I202" s="133">
        <v>65.76</v>
      </c>
      <c r="J202" s="21">
        <f t="shared" si="30"/>
        <v>263.04</v>
      </c>
      <c r="K202" s="21">
        <f t="shared" si="29"/>
        <v>83.33107200000002</v>
      </c>
      <c r="L202" s="21">
        <f t="shared" si="29"/>
        <v>333.3242880000001</v>
      </c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2:42" s="4" customFormat="1" ht="12.75" outlineLevel="1">
      <c r="B203" s="12" t="s">
        <v>374</v>
      </c>
      <c r="C203" s="26" t="s">
        <v>346</v>
      </c>
      <c r="D203" s="26" t="s">
        <v>12</v>
      </c>
      <c r="E203" s="158" t="s">
        <v>349</v>
      </c>
      <c r="F203" s="159"/>
      <c r="G203" s="26" t="s">
        <v>29</v>
      </c>
      <c r="H203" s="27">
        <v>18</v>
      </c>
      <c r="I203" s="133">
        <v>28.77</v>
      </c>
      <c r="J203" s="21">
        <f t="shared" si="30"/>
        <v>517.86</v>
      </c>
      <c r="K203" s="21">
        <f t="shared" si="29"/>
        <v>36.457344</v>
      </c>
      <c r="L203" s="21">
        <f t="shared" si="29"/>
        <v>656.232192</v>
      </c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2:42" s="4" customFormat="1" ht="27.75" customHeight="1" outlineLevel="1">
      <c r="B204" s="12" t="s">
        <v>375</v>
      </c>
      <c r="C204" s="26" t="s">
        <v>347</v>
      </c>
      <c r="D204" s="26" t="s">
        <v>12</v>
      </c>
      <c r="E204" s="170" t="s">
        <v>350</v>
      </c>
      <c r="F204" s="171"/>
      <c r="G204" s="26" t="s">
        <v>29</v>
      </c>
      <c r="H204" s="27">
        <v>6</v>
      </c>
      <c r="I204" s="133">
        <v>44.77</v>
      </c>
      <c r="J204" s="21">
        <f t="shared" si="30"/>
        <v>268.62</v>
      </c>
      <c r="K204" s="21">
        <f t="shared" si="29"/>
        <v>56.73254400000001</v>
      </c>
      <c r="L204" s="21">
        <f t="shared" si="29"/>
        <v>340.39526400000005</v>
      </c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2:42" s="4" customFormat="1" ht="30" customHeight="1" outlineLevel="1">
      <c r="B205" s="12" t="s">
        <v>376</v>
      </c>
      <c r="C205" s="26" t="s">
        <v>35</v>
      </c>
      <c r="D205" s="26" t="s">
        <v>12</v>
      </c>
      <c r="E205" s="158" t="s">
        <v>440</v>
      </c>
      <c r="F205" s="159"/>
      <c r="G205" s="26" t="s">
        <v>29</v>
      </c>
      <c r="H205" s="27">
        <v>42</v>
      </c>
      <c r="I205" s="133">
        <v>50.2</v>
      </c>
      <c r="J205" s="21">
        <f t="shared" si="30"/>
        <v>2108.4</v>
      </c>
      <c r="K205" s="21">
        <f t="shared" si="29"/>
        <v>63.61344000000001</v>
      </c>
      <c r="L205" s="21">
        <f t="shared" si="29"/>
        <v>2671.7644800000003</v>
      </c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2:42" s="4" customFormat="1" ht="15.75" customHeight="1" outlineLevel="1">
      <c r="B206" s="12" t="s">
        <v>377</v>
      </c>
      <c r="C206" s="26" t="s">
        <v>36</v>
      </c>
      <c r="D206" s="26" t="s">
        <v>12</v>
      </c>
      <c r="E206" s="160" t="s">
        <v>351</v>
      </c>
      <c r="F206" s="159"/>
      <c r="G206" s="26" t="s">
        <v>29</v>
      </c>
      <c r="H206" s="27">
        <v>36</v>
      </c>
      <c r="I206" s="133">
        <v>20.04</v>
      </c>
      <c r="J206" s="21">
        <f t="shared" si="30"/>
        <v>721.4399999999999</v>
      </c>
      <c r="K206" s="21">
        <f t="shared" si="29"/>
        <v>25.394688000000002</v>
      </c>
      <c r="L206" s="21">
        <f t="shared" si="29"/>
        <v>914.208768</v>
      </c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2:42" s="4" customFormat="1" ht="15.75" customHeight="1" outlineLevel="1">
      <c r="B207" s="12" t="s">
        <v>378</v>
      </c>
      <c r="C207" s="26" t="s">
        <v>345</v>
      </c>
      <c r="D207" s="26" t="s">
        <v>12</v>
      </c>
      <c r="E207" s="160" t="s">
        <v>352</v>
      </c>
      <c r="F207" s="159"/>
      <c r="G207" s="26" t="s">
        <v>29</v>
      </c>
      <c r="H207" s="27">
        <v>30</v>
      </c>
      <c r="I207" s="133">
        <v>32.73</v>
      </c>
      <c r="J207" s="21">
        <f t="shared" si="30"/>
        <v>981.8999999999999</v>
      </c>
      <c r="K207" s="21">
        <f t="shared" si="29"/>
        <v>41.475456</v>
      </c>
      <c r="L207" s="21">
        <f t="shared" si="29"/>
        <v>1244.26368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2:12" ht="26.25" customHeight="1" outlineLevel="1">
      <c r="B208" s="12" t="s">
        <v>379</v>
      </c>
      <c r="C208" s="28" t="s">
        <v>119</v>
      </c>
      <c r="D208" s="26" t="s">
        <v>12</v>
      </c>
      <c r="E208" s="158" t="s">
        <v>120</v>
      </c>
      <c r="F208" s="163"/>
      <c r="G208" s="16" t="s">
        <v>29</v>
      </c>
      <c r="H208" s="27">
        <v>200</v>
      </c>
      <c r="I208" s="25">
        <v>3.17</v>
      </c>
      <c r="J208" s="21">
        <f aca="true" t="shared" si="31" ref="J208:J213">H208*I208</f>
        <v>634</v>
      </c>
      <c r="K208" s="21">
        <f aca="true" t="shared" si="32" ref="K208:K213">I208*1.2672</f>
        <v>4.017024</v>
      </c>
      <c r="L208" s="21">
        <f aca="true" t="shared" si="33" ref="L208:L213">K208*H208</f>
        <v>803.4048</v>
      </c>
    </row>
    <row r="209" spans="2:42" s="4" customFormat="1" ht="15.75" customHeight="1" outlineLevel="1">
      <c r="B209" s="12" t="s">
        <v>380</v>
      </c>
      <c r="C209" s="14" t="s">
        <v>121</v>
      </c>
      <c r="D209" s="15" t="s">
        <v>12</v>
      </c>
      <c r="E209" s="175" t="s">
        <v>122</v>
      </c>
      <c r="F209" s="176"/>
      <c r="G209" s="16" t="s">
        <v>29</v>
      </c>
      <c r="H209" s="27">
        <v>50</v>
      </c>
      <c r="I209" s="25">
        <v>4.37</v>
      </c>
      <c r="J209" s="21">
        <f t="shared" si="31"/>
        <v>218.5</v>
      </c>
      <c r="K209" s="21">
        <f t="shared" si="32"/>
        <v>5.537664</v>
      </c>
      <c r="L209" s="21">
        <f t="shared" si="33"/>
        <v>276.88320000000004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  <row r="210" spans="2:12" s="9" customFormat="1" ht="15.75" customHeight="1" outlineLevel="1">
      <c r="B210" s="12" t="s">
        <v>381</v>
      </c>
      <c r="C210" s="28" t="s">
        <v>117</v>
      </c>
      <c r="D210" s="26" t="s">
        <v>12</v>
      </c>
      <c r="E210" s="126" t="s">
        <v>116</v>
      </c>
      <c r="F210" s="127"/>
      <c r="G210" s="12" t="s">
        <v>29</v>
      </c>
      <c r="H210" s="27">
        <v>50</v>
      </c>
      <c r="I210" s="129">
        <v>11.42</v>
      </c>
      <c r="J210" s="130">
        <f t="shared" si="31"/>
        <v>571</v>
      </c>
      <c r="K210" s="130">
        <f t="shared" si="32"/>
        <v>14.471424</v>
      </c>
      <c r="L210" s="130">
        <f t="shared" si="33"/>
        <v>723.5712000000001</v>
      </c>
    </row>
    <row r="211" spans="2:12" s="9" customFormat="1" ht="15.75" customHeight="1" outlineLevel="1">
      <c r="B211" s="12" t="s">
        <v>382</v>
      </c>
      <c r="C211" s="26" t="s">
        <v>384</v>
      </c>
      <c r="D211" s="26" t="s">
        <v>12</v>
      </c>
      <c r="E211" s="160" t="s">
        <v>383</v>
      </c>
      <c r="F211" s="159"/>
      <c r="G211" s="26" t="s">
        <v>354</v>
      </c>
      <c r="H211" s="27">
        <v>20</v>
      </c>
      <c r="I211" s="129">
        <v>17.19</v>
      </c>
      <c r="J211" s="130">
        <f t="shared" si="31"/>
        <v>343.8</v>
      </c>
      <c r="K211" s="130">
        <f t="shared" si="32"/>
        <v>21.783168000000003</v>
      </c>
      <c r="L211" s="130">
        <f t="shared" si="33"/>
        <v>435.66336000000007</v>
      </c>
    </row>
    <row r="212" spans="2:12" s="9" customFormat="1" ht="15.75" customHeight="1" outlineLevel="1">
      <c r="B212" s="12" t="s">
        <v>433</v>
      </c>
      <c r="C212" s="26" t="s">
        <v>385</v>
      </c>
      <c r="D212" s="26" t="s">
        <v>12</v>
      </c>
      <c r="E212" s="160" t="s">
        <v>386</v>
      </c>
      <c r="F212" s="159"/>
      <c r="G212" s="26" t="s">
        <v>354</v>
      </c>
      <c r="H212" s="27">
        <v>10</v>
      </c>
      <c r="I212" s="129">
        <v>24.14</v>
      </c>
      <c r="J212" s="130">
        <f t="shared" si="31"/>
        <v>241.4</v>
      </c>
      <c r="K212" s="130">
        <f t="shared" si="32"/>
        <v>30.590208000000004</v>
      </c>
      <c r="L212" s="130">
        <f t="shared" si="33"/>
        <v>305.90208000000007</v>
      </c>
    </row>
    <row r="213" spans="2:12" s="9" customFormat="1" ht="15.75" customHeight="1" outlineLevel="1">
      <c r="B213" s="12" t="s">
        <v>438</v>
      </c>
      <c r="C213" s="26" t="s">
        <v>439</v>
      </c>
      <c r="D213" s="26" t="s">
        <v>406</v>
      </c>
      <c r="E213" s="160" t="s">
        <v>441</v>
      </c>
      <c r="F213" s="159"/>
      <c r="G213" s="26" t="s">
        <v>2</v>
      </c>
      <c r="H213" s="27">
        <v>1476.94</v>
      </c>
      <c r="I213" s="129">
        <v>7.15</v>
      </c>
      <c r="J213" s="130">
        <f t="shared" si="31"/>
        <v>10560.121000000001</v>
      </c>
      <c r="K213" s="130">
        <f t="shared" si="32"/>
        <v>9.060480000000002</v>
      </c>
      <c r="L213" s="130">
        <f t="shared" si="33"/>
        <v>13381.785331200002</v>
      </c>
    </row>
    <row r="214" spans="2:42" s="4" customFormat="1" ht="15.75" customHeight="1" outlineLevel="1">
      <c r="B214" s="113"/>
      <c r="C214" s="113"/>
      <c r="D214" s="113"/>
      <c r="E214" s="120"/>
      <c r="F214" s="121"/>
      <c r="G214" s="113"/>
      <c r="H214" s="114"/>
      <c r="I214" s="115"/>
      <c r="J214" s="112">
        <f>SUM(J196:J213)</f>
        <v>26938.039</v>
      </c>
      <c r="K214" s="122"/>
      <c r="L214" s="116">
        <f>SUM(L196:L213)</f>
        <v>34135.8830208</v>
      </c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2:12" s="9" customFormat="1" ht="15.75" customHeight="1" outlineLevel="1">
      <c r="B215" s="98"/>
      <c r="C215" s="98"/>
      <c r="D215" s="98"/>
      <c r="E215" s="131"/>
      <c r="F215" s="132"/>
      <c r="G215" s="98"/>
      <c r="H215" s="99"/>
      <c r="I215" s="102"/>
      <c r="J215" s="100"/>
      <c r="K215" s="103"/>
      <c r="L215" s="101"/>
    </row>
    <row r="216" spans="2:12" ht="15.75" customHeight="1">
      <c r="B216" s="38" t="s">
        <v>387</v>
      </c>
      <c r="C216" s="38"/>
      <c r="D216" s="38"/>
      <c r="E216" s="178" t="s">
        <v>9</v>
      </c>
      <c r="F216" s="179"/>
      <c r="G216" s="38"/>
      <c r="H216" s="39"/>
      <c r="I216" s="40"/>
      <c r="J216" s="41"/>
      <c r="K216" s="42"/>
      <c r="L216" s="41"/>
    </row>
    <row r="217" spans="2:42" s="4" customFormat="1" ht="15.75" customHeight="1" outlineLevel="1">
      <c r="B217" s="16" t="s">
        <v>388</v>
      </c>
      <c r="C217" s="12" t="s">
        <v>355</v>
      </c>
      <c r="D217" s="12" t="s">
        <v>98</v>
      </c>
      <c r="E217" s="161" t="s">
        <v>392</v>
      </c>
      <c r="F217" s="162"/>
      <c r="G217" s="16" t="s">
        <v>2</v>
      </c>
      <c r="H217" s="17">
        <v>1546</v>
      </c>
      <c r="I217" s="21">
        <v>1.83</v>
      </c>
      <c r="J217" s="21">
        <f>H217*I217</f>
        <v>2829.1800000000003</v>
      </c>
      <c r="K217" s="21">
        <f>I217*1.2672</f>
        <v>2.318976</v>
      </c>
      <c r="L217" s="21">
        <f>J217*1.2672</f>
        <v>3585.136896000001</v>
      </c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2:42" s="4" customFormat="1" ht="32.25" customHeight="1" outlineLevel="1">
      <c r="B218" s="16" t="s">
        <v>389</v>
      </c>
      <c r="C218" s="12" t="s">
        <v>390</v>
      </c>
      <c r="D218" s="12" t="s">
        <v>12</v>
      </c>
      <c r="E218" s="211" t="s">
        <v>391</v>
      </c>
      <c r="F218" s="212"/>
      <c r="G218" s="16" t="s">
        <v>24</v>
      </c>
      <c r="H218" s="17">
        <v>10</v>
      </c>
      <c r="I218" s="21">
        <v>87.53</v>
      </c>
      <c r="J218" s="21">
        <f>H218*I218</f>
        <v>875.3</v>
      </c>
      <c r="K218" s="21">
        <f>I218*1.2672</f>
        <v>110.91801600000001</v>
      </c>
      <c r="L218" s="21">
        <f>J218*1.2672</f>
        <v>1109.1801600000001</v>
      </c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2:42" s="4" customFormat="1" ht="15.75" customHeight="1" outlineLevel="1">
      <c r="B219" s="107"/>
      <c r="C219" s="107"/>
      <c r="D219" s="107"/>
      <c r="E219" s="168"/>
      <c r="F219" s="169"/>
      <c r="G219" s="107"/>
      <c r="H219" s="110"/>
      <c r="I219" s="123"/>
      <c r="J219" s="112">
        <f>SUM(J217:J218)</f>
        <v>3704.4800000000005</v>
      </c>
      <c r="K219" s="112"/>
      <c r="L219" s="112">
        <f>SUM(L217:L218)</f>
        <v>4694.317056000001</v>
      </c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2:42" s="4" customFormat="1" ht="15.75" customHeight="1" outlineLevel="1">
      <c r="B220" s="16"/>
      <c r="C220" s="12"/>
      <c r="D220" s="12"/>
      <c r="E220" s="161"/>
      <c r="F220" s="162"/>
      <c r="G220" s="16"/>
      <c r="H220" s="17"/>
      <c r="I220" s="21"/>
      <c r="J220" s="21"/>
      <c r="K220" s="21"/>
      <c r="L220" s="21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2:12" ht="15.75" customHeight="1"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</row>
    <row r="222" spans="2:12" ht="12.75">
      <c r="B222" s="190"/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</row>
    <row r="223" spans="2:12" ht="20.25" customHeight="1">
      <c r="B223" s="191" t="s">
        <v>31</v>
      </c>
      <c r="C223" s="192"/>
      <c r="D223" s="192"/>
      <c r="E223" s="192"/>
      <c r="F223" s="192"/>
      <c r="G223" s="192"/>
      <c r="H223" s="192"/>
      <c r="I223" s="193"/>
      <c r="J223" s="36">
        <f>SUM(J219,J214,J194,J187,J175,J165,J159,J151,J144,J133,J127,J120,J96,J85,J57,J47,J26,J12)</f>
        <v>113750.1914704</v>
      </c>
      <c r="K223" s="37"/>
      <c r="L223" s="36">
        <f>SUM(L219,L214,L194,L187,L175,L165,L159,L151,L144,L133,L127,L120,L96,L85,L57,L47,L26,L12)</f>
        <v>144144.24263129092</v>
      </c>
    </row>
    <row r="224" spans="2:12" ht="20.25" customHeight="1">
      <c r="B224" s="139"/>
      <c r="C224" s="139"/>
      <c r="D224" s="139"/>
      <c r="E224" s="139"/>
      <c r="F224" s="139"/>
      <c r="G224" s="139"/>
      <c r="H224" s="139"/>
      <c r="I224" s="139"/>
      <c r="J224" s="140"/>
      <c r="K224" s="141"/>
      <c r="L224" s="140"/>
    </row>
    <row r="225" spans="2:12" ht="20.25" customHeight="1">
      <c r="B225" s="139"/>
      <c r="C225" s="139"/>
      <c r="D225" s="139"/>
      <c r="E225" s="139"/>
      <c r="F225" s="139"/>
      <c r="G225" s="139"/>
      <c r="H225" s="139"/>
      <c r="I225" s="139"/>
      <c r="J225" s="140"/>
      <c r="K225" s="141"/>
      <c r="L225" s="140"/>
    </row>
    <row r="226" spans="2:12" ht="15" customHeight="1">
      <c r="B226" s="189" t="s">
        <v>418</v>
      </c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</row>
    <row r="227" spans="2:12" ht="15" customHeight="1"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</row>
    <row r="228" spans="2:12" ht="14.25"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</row>
    <row r="229" spans="2:12" ht="12.75"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</row>
    <row r="230" spans="2:12" ht="68.25" customHeight="1"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</row>
    <row r="231" spans="6:12" ht="12.75">
      <c r="F231" s="23"/>
      <c r="H231" s="2"/>
      <c r="I231" s="2"/>
      <c r="J231" s="19"/>
      <c r="K231" s="2"/>
      <c r="L231" s="2"/>
    </row>
    <row r="232" spans="6:12" ht="12.75">
      <c r="F232" s="23"/>
      <c r="H232" s="2"/>
      <c r="I232" s="2"/>
      <c r="J232" s="19"/>
      <c r="K232" s="2"/>
      <c r="L232" s="2"/>
    </row>
    <row r="233" spans="6:12" ht="12.75">
      <c r="F233" s="23"/>
      <c r="H233" s="2"/>
      <c r="I233" s="2"/>
      <c r="J233" s="19"/>
      <c r="K233" s="2"/>
      <c r="L233" s="2"/>
    </row>
    <row r="234" spans="6:12" ht="12.75">
      <c r="F234" s="23"/>
      <c r="H234" s="2"/>
      <c r="I234" s="2"/>
      <c r="J234" s="19"/>
      <c r="K234" s="2"/>
      <c r="L234" s="2"/>
    </row>
    <row r="235" spans="2:12" ht="12.75"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</row>
    <row r="236" spans="2:12" ht="12.75"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</row>
    <row r="237" spans="2:12" ht="12.75"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</row>
    <row r="238" spans="2:12" ht="12.75"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</row>
  </sheetData>
  <sheetProtection/>
  <mergeCells count="221">
    <mergeCell ref="E213:F213"/>
    <mergeCell ref="E194:F194"/>
    <mergeCell ref="E196:F196"/>
    <mergeCell ref="E184:F184"/>
    <mergeCell ref="E106:F106"/>
    <mergeCell ref="E168:F168"/>
    <mergeCell ref="E170:F170"/>
    <mergeCell ref="E171:F171"/>
    <mergeCell ref="E139:F139"/>
    <mergeCell ref="E153:F153"/>
    <mergeCell ref="E154:F154"/>
    <mergeCell ref="E182:F182"/>
    <mergeCell ref="E173:F173"/>
    <mergeCell ref="E163:F163"/>
    <mergeCell ref="E164:F164"/>
    <mergeCell ref="E160:F160"/>
    <mergeCell ref="E181:F181"/>
    <mergeCell ref="E155:F155"/>
    <mergeCell ref="E219:F219"/>
    <mergeCell ref="E197:F197"/>
    <mergeCell ref="E103:F103"/>
    <mergeCell ref="E104:F104"/>
    <mergeCell ref="E107:F107"/>
    <mergeCell ref="E117:F117"/>
    <mergeCell ref="E115:F115"/>
    <mergeCell ref="E108:F108"/>
    <mergeCell ref="E162:F162"/>
    <mergeCell ref="E191:F191"/>
    <mergeCell ref="B85:I85"/>
    <mergeCell ref="E79:F79"/>
    <mergeCell ref="E102:F102"/>
    <mergeCell ref="E118:F118"/>
    <mergeCell ref="E109:F109"/>
    <mergeCell ref="E111:F111"/>
    <mergeCell ref="E112:F112"/>
    <mergeCell ref="E113:F113"/>
    <mergeCell ref="E114:F114"/>
    <mergeCell ref="E110:F110"/>
    <mergeCell ref="E216:F216"/>
    <mergeCell ref="E208:F208"/>
    <mergeCell ref="E63:F63"/>
    <mergeCell ref="E64:F64"/>
    <mergeCell ref="E96:F96"/>
    <mergeCell ref="E91:F91"/>
    <mergeCell ref="E92:F92"/>
    <mergeCell ref="E119:F119"/>
    <mergeCell ref="E89:F89"/>
    <mergeCell ref="E135:F135"/>
    <mergeCell ref="E52:F52"/>
    <mergeCell ref="E53:F53"/>
    <mergeCell ref="E218:F218"/>
    <mergeCell ref="E116:F116"/>
    <mergeCell ref="E128:F128"/>
    <mergeCell ref="E161:F161"/>
    <mergeCell ref="E192:F192"/>
    <mergeCell ref="E217:F217"/>
    <mergeCell ref="E195:F195"/>
    <mergeCell ref="E188:F188"/>
    <mergeCell ref="E7:F7"/>
    <mergeCell ref="E17:F17"/>
    <mergeCell ref="E167:F167"/>
    <mergeCell ref="E169:F169"/>
    <mergeCell ref="E14:F14"/>
    <mergeCell ref="E43:F43"/>
    <mergeCell ref="E22:F22"/>
    <mergeCell ref="E24:F24"/>
    <mergeCell ref="E25:F25"/>
    <mergeCell ref="E59:F59"/>
    <mergeCell ref="E23:F23"/>
    <mergeCell ref="E30:F30"/>
    <mergeCell ref="E31:F31"/>
    <mergeCell ref="E32:F32"/>
    <mergeCell ref="E33:F33"/>
    <mergeCell ref="E34:F34"/>
    <mergeCell ref="E28:F28"/>
    <mergeCell ref="E26:F26"/>
    <mergeCell ref="E29:F29"/>
    <mergeCell ref="E27:F27"/>
    <mergeCell ref="B2:L4"/>
    <mergeCell ref="B6:L6"/>
    <mergeCell ref="B13:L13"/>
    <mergeCell ref="B9:L9"/>
    <mergeCell ref="B12:I12"/>
    <mergeCell ref="E8:F8"/>
    <mergeCell ref="B5:E5"/>
    <mergeCell ref="F5:L5"/>
    <mergeCell ref="E11:F11"/>
    <mergeCell ref="E10:F10"/>
    <mergeCell ref="B238:L238"/>
    <mergeCell ref="B237:L237"/>
    <mergeCell ref="B235:L235"/>
    <mergeCell ref="B226:L226"/>
    <mergeCell ref="B222:L222"/>
    <mergeCell ref="B236:L236"/>
    <mergeCell ref="B228:L228"/>
    <mergeCell ref="B229:L230"/>
    <mergeCell ref="B223:I223"/>
    <mergeCell ref="E16:F16"/>
    <mergeCell ref="E20:F20"/>
    <mergeCell ref="E50:F50"/>
    <mergeCell ref="E51:F51"/>
    <mergeCell ref="E56:F56"/>
    <mergeCell ref="E90:F90"/>
    <mergeCell ref="E19:F19"/>
    <mergeCell ref="E35:F35"/>
    <mergeCell ref="E83:F83"/>
    <mergeCell ref="E66:F66"/>
    <mergeCell ref="E15:F15"/>
    <mergeCell ref="E21:F21"/>
    <mergeCell ref="B133:I133"/>
    <mergeCell ref="B134:L134"/>
    <mergeCell ref="E18:F18"/>
    <mergeCell ref="E84:F84"/>
    <mergeCell ref="E127:F127"/>
    <mergeCell ref="E126:F126"/>
    <mergeCell ref="E125:F125"/>
    <mergeCell ref="E124:F124"/>
    <mergeCell ref="E94:F94"/>
    <mergeCell ref="E95:F95"/>
    <mergeCell ref="E120:F120"/>
    <mergeCell ref="E101:F101"/>
    <mergeCell ref="E99:F99"/>
    <mergeCell ref="E100:F100"/>
    <mergeCell ref="E97:F97"/>
    <mergeCell ref="E98:F98"/>
    <mergeCell ref="E105:F105"/>
    <mergeCell ref="E148:F148"/>
    <mergeCell ref="E150:F150"/>
    <mergeCell ref="E156:F156"/>
    <mergeCell ref="E143:F143"/>
    <mergeCell ref="E141:F141"/>
    <mergeCell ref="E87:F87"/>
    <mergeCell ref="E88:F88"/>
    <mergeCell ref="E137:F137"/>
    <mergeCell ref="E140:F140"/>
    <mergeCell ref="E151:F151"/>
    <mergeCell ref="E145:F145"/>
    <mergeCell ref="E136:F136"/>
    <mergeCell ref="E130:F130"/>
    <mergeCell ref="E131:F131"/>
    <mergeCell ref="E138:F138"/>
    <mergeCell ref="E36:F36"/>
    <mergeCell ref="E65:F65"/>
    <mergeCell ref="E37:F37"/>
    <mergeCell ref="E41:F41"/>
    <mergeCell ref="E42:F42"/>
    <mergeCell ref="E38:F38"/>
    <mergeCell ref="E49:F49"/>
    <mergeCell ref="E58:F58"/>
    <mergeCell ref="E39:F39"/>
    <mergeCell ref="E47:F47"/>
    <mergeCell ref="E69:F69"/>
    <mergeCell ref="E60:F60"/>
    <mergeCell ref="E40:F40"/>
    <mergeCell ref="E54:F54"/>
    <mergeCell ref="E55:F55"/>
    <mergeCell ref="E68:F68"/>
    <mergeCell ref="E61:F61"/>
    <mergeCell ref="E67:F67"/>
    <mergeCell ref="E75:F75"/>
    <mergeCell ref="E76:F76"/>
    <mergeCell ref="E77:F77"/>
    <mergeCell ref="E44:F44"/>
    <mergeCell ref="E74:F74"/>
    <mergeCell ref="E57:F57"/>
    <mergeCell ref="E45:F45"/>
    <mergeCell ref="E46:F46"/>
    <mergeCell ref="E70:F70"/>
    <mergeCell ref="E62:F62"/>
    <mergeCell ref="E73:F73"/>
    <mergeCell ref="E71:F71"/>
    <mergeCell ref="E72:F72"/>
    <mergeCell ref="E78:F78"/>
    <mergeCell ref="E129:F129"/>
    <mergeCell ref="E132:F132"/>
    <mergeCell ref="E80:F80"/>
    <mergeCell ref="E82:F82"/>
    <mergeCell ref="E121:F121"/>
    <mergeCell ref="E122:F122"/>
    <mergeCell ref="E123:F123"/>
    <mergeCell ref="E81:F81"/>
    <mergeCell ref="E93:F93"/>
    <mergeCell ref="E212:F212"/>
    <mergeCell ref="E179:F179"/>
    <mergeCell ref="E183:F183"/>
    <mergeCell ref="E185:F185"/>
    <mergeCell ref="E175:F175"/>
    <mergeCell ref="E176:F176"/>
    <mergeCell ref="E177:F177"/>
    <mergeCell ref="E209:F209"/>
    <mergeCell ref="E193:F193"/>
    <mergeCell ref="E199:F199"/>
    <mergeCell ref="E159:F159"/>
    <mergeCell ref="E165:F165"/>
    <mergeCell ref="E157:F157"/>
    <mergeCell ref="E180:F180"/>
    <mergeCell ref="E204:F204"/>
    <mergeCell ref="E198:F198"/>
    <mergeCell ref="E190:F190"/>
    <mergeCell ref="E158:F158"/>
    <mergeCell ref="E189:F189"/>
    <mergeCell ref="E142:F142"/>
    <mergeCell ref="E144:F144"/>
    <mergeCell ref="E149:F149"/>
    <mergeCell ref="E187:F187"/>
    <mergeCell ref="E172:F172"/>
    <mergeCell ref="E147:F147"/>
    <mergeCell ref="E146:F146"/>
    <mergeCell ref="E178:F178"/>
    <mergeCell ref="E186:F186"/>
    <mergeCell ref="E174:F174"/>
    <mergeCell ref="B221:L221"/>
    <mergeCell ref="E200:F200"/>
    <mergeCell ref="E201:F201"/>
    <mergeCell ref="E202:F202"/>
    <mergeCell ref="E203:F203"/>
    <mergeCell ref="E205:F205"/>
    <mergeCell ref="E206:F206"/>
    <mergeCell ref="E207:F207"/>
    <mergeCell ref="E220:F220"/>
    <mergeCell ref="E211:F211"/>
  </mergeCells>
  <conditionalFormatting sqref="H133:I133 H85:I85 H12:I12 H8:I8 K8">
    <cfRule type="cellIs" priority="133" dxfId="0" operator="equal" stopIfTrue="1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3" r:id="rId2"/>
  <headerFooter alignWithMargins="0">
    <oddFooter>&amp;C&amp;F&amp;R&amp;P/&amp;N</oddFooter>
  </headerFooter>
  <rowBreaks count="4" manualBreakCount="4">
    <brk id="57" min="1" max="11" man="1"/>
    <brk id="134" min="1" max="11" man="1"/>
    <brk id="166" min="1" max="11" man="1"/>
    <brk id="232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SheetLayoutView="100" zoomScalePageLayoutView="0" workbookViewId="0" topLeftCell="A1">
      <selection activeCell="M26" sqref="M26"/>
    </sheetView>
  </sheetViews>
  <sheetFormatPr defaultColWidth="9.140625" defaultRowHeight="12.75"/>
  <cols>
    <col min="1" max="1" width="8.7109375" style="0" customWidth="1"/>
    <col min="2" max="2" width="64.8515625" style="0" customWidth="1"/>
    <col min="3" max="3" width="17.8515625" style="0" customWidth="1"/>
    <col min="4" max="4" width="14.7109375" style="0" bestFit="1" customWidth="1"/>
    <col min="5" max="5" width="9.28125" style="0" bestFit="1" customWidth="1"/>
    <col min="6" max="6" width="14.7109375" style="0" bestFit="1" customWidth="1"/>
    <col min="7" max="7" width="9.28125" style="0" bestFit="1" customWidth="1"/>
    <col min="8" max="8" width="14.7109375" style="0" bestFit="1" customWidth="1"/>
    <col min="9" max="9" width="9.28125" style="0" bestFit="1" customWidth="1"/>
    <col min="10" max="10" width="14.7109375" style="0" bestFit="1" customWidth="1"/>
    <col min="11" max="11" width="10.57421875" style="0" bestFit="1" customWidth="1"/>
    <col min="12" max="12" width="13.7109375" style="0" customWidth="1"/>
    <col min="13" max="13" width="10.57421875" style="0" customWidth="1"/>
    <col min="14" max="14" width="15.8515625" style="0" bestFit="1" customWidth="1"/>
    <col min="15" max="15" width="9.8515625" style="0" bestFit="1" customWidth="1"/>
  </cols>
  <sheetData>
    <row r="1" spans="1:17" ht="15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Q1" s="156" t="s">
        <v>435</v>
      </c>
    </row>
    <row r="2" spans="1:15" ht="12.7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2.7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2.7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6" spans="1:13" ht="12.75">
      <c r="A6" s="57"/>
      <c r="B6" s="57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5" ht="66.75" customHeight="1">
      <c r="A7" s="201" t="str">
        <f>PLANILHA!B5</f>
        <v>OBRA: REFORMA GINÁSIO DE ESPORTES "PEDRO BATISTA"
LOCAL: JOAQUIM FRANCISCO DE CARVALHO, 151, SUBURBIO - PILAR DO SUL/SP
PROPRIETÁRIO: PREFEITURA DE PILAR DO SUL</v>
      </c>
      <c r="B7" s="202"/>
      <c r="C7" s="203"/>
      <c r="D7" s="214" t="s">
        <v>417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</row>
    <row r="8" spans="1:13" ht="13.5" thickBot="1">
      <c r="A8" s="219"/>
      <c r="B8" s="219"/>
      <c r="C8" s="58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5" ht="56.25" customHeight="1" thickBot="1">
      <c r="A9" s="217" t="s">
        <v>66</v>
      </c>
      <c r="B9" s="218"/>
      <c r="C9" s="68"/>
      <c r="D9" s="220" t="s">
        <v>55</v>
      </c>
      <c r="E9" s="221"/>
      <c r="F9" s="220" t="s">
        <v>56</v>
      </c>
      <c r="G9" s="221"/>
      <c r="H9" s="220" t="s">
        <v>57</v>
      </c>
      <c r="I9" s="221"/>
      <c r="J9" s="220" t="s">
        <v>58</v>
      </c>
      <c r="K9" s="221"/>
      <c r="L9" s="220"/>
      <c r="M9" s="221"/>
      <c r="N9" s="220" t="s">
        <v>59</v>
      </c>
      <c r="O9" s="218"/>
    </row>
    <row r="10" spans="1:15" ht="13.5" thickBot="1">
      <c r="A10" s="70" t="s">
        <v>0</v>
      </c>
      <c r="B10" s="145" t="s">
        <v>60</v>
      </c>
      <c r="C10" s="146" t="s">
        <v>59</v>
      </c>
      <c r="D10" s="147" t="s">
        <v>61</v>
      </c>
      <c r="E10" s="147" t="s">
        <v>62</v>
      </c>
      <c r="F10" s="147" t="s">
        <v>61</v>
      </c>
      <c r="G10" s="147" t="s">
        <v>62</v>
      </c>
      <c r="H10" s="147" t="s">
        <v>61</v>
      </c>
      <c r="I10" s="147" t="s">
        <v>62</v>
      </c>
      <c r="J10" s="147" t="s">
        <v>61</v>
      </c>
      <c r="K10" s="147" t="s">
        <v>62</v>
      </c>
      <c r="L10" s="147"/>
      <c r="M10" s="147"/>
      <c r="N10" s="147" t="s">
        <v>59</v>
      </c>
      <c r="O10" s="148" t="s">
        <v>62</v>
      </c>
    </row>
    <row r="11" spans="1:15" ht="19.5" customHeight="1">
      <c r="A11" s="69" t="s">
        <v>7</v>
      </c>
      <c r="B11" s="149" t="str">
        <f>PLANILHA!E10</f>
        <v>SERVIÇOS PRELIMINARES </v>
      </c>
      <c r="C11" s="150">
        <f>PLANILHA!L12</f>
        <v>1133.60544</v>
      </c>
      <c r="D11" s="151">
        <f>C11</f>
        <v>1133.60544</v>
      </c>
      <c r="E11" s="71">
        <v>100</v>
      </c>
      <c r="F11" s="150"/>
      <c r="G11" s="73"/>
      <c r="H11" s="150"/>
      <c r="I11" s="72"/>
      <c r="J11" s="150"/>
      <c r="K11" s="73"/>
      <c r="L11" s="73"/>
      <c r="M11" s="73"/>
      <c r="N11" s="152">
        <f>SUM(D11)</f>
        <v>1133.60544</v>
      </c>
      <c r="O11" s="73">
        <f>SUM(E11)</f>
        <v>100</v>
      </c>
    </row>
    <row r="12" spans="1:15" ht="19.5" customHeight="1">
      <c r="A12" s="64" t="s">
        <v>46</v>
      </c>
      <c r="B12" s="149" t="str">
        <f>PLANILHA!E14</f>
        <v>REFORMA  - BANHEIROS</v>
      </c>
      <c r="C12" s="150">
        <f>PLANILHA!L26+PLANILHA!L47</f>
        <v>25120.522437120002</v>
      </c>
      <c r="D12" s="151">
        <f>(C12*E12)/100</f>
        <v>5024.104487424001</v>
      </c>
      <c r="E12" s="71">
        <v>20</v>
      </c>
      <c r="F12" s="151">
        <f aca="true" t="shared" si="0" ref="F12:F17">(C12*G12)/100</f>
        <v>7536.156731136001</v>
      </c>
      <c r="G12" s="71">
        <v>30</v>
      </c>
      <c r="H12" s="151">
        <f aca="true" t="shared" si="1" ref="H12:H18">(C12*I12)/100</f>
        <v>12560.261218560001</v>
      </c>
      <c r="I12" s="71">
        <v>50</v>
      </c>
      <c r="J12" s="154"/>
      <c r="K12" s="155"/>
      <c r="L12" s="154"/>
      <c r="M12" s="155"/>
      <c r="N12" s="152">
        <f>SUM(D12,F12,H12,J12)</f>
        <v>25120.522437120002</v>
      </c>
      <c r="O12" s="73">
        <f>SUM(E12,G12,I12,K12)</f>
        <v>100</v>
      </c>
    </row>
    <row r="13" spans="1:15" ht="19.5" customHeight="1">
      <c r="A13" s="63" t="s">
        <v>63</v>
      </c>
      <c r="B13" s="149" t="str">
        <f>PLANILHA!E49</f>
        <v> BANHEIROS ACESSÍVEIS</v>
      </c>
      <c r="C13" s="150">
        <f>PLANILHA!L57+PLANILHA!L85</f>
        <v>15013.469813759999</v>
      </c>
      <c r="D13" s="151">
        <f>(C13*E13)/100</f>
        <v>3002.6939627519996</v>
      </c>
      <c r="E13" s="71">
        <v>20</v>
      </c>
      <c r="F13" s="151">
        <f t="shared" si="0"/>
        <v>4504.040944128</v>
      </c>
      <c r="G13" s="71">
        <v>30</v>
      </c>
      <c r="H13" s="151">
        <f t="shared" si="1"/>
        <v>7506.7349068799995</v>
      </c>
      <c r="I13" s="71">
        <v>50</v>
      </c>
      <c r="J13" s="154"/>
      <c r="K13" s="155"/>
      <c r="L13" s="154"/>
      <c r="M13" s="155"/>
      <c r="N13" s="152">
        <f>SUM(D13,F13,H13,J13)</f>
        <v>15013.469813759999</v>
      </c>
      <c r="O13" s="73">
        <f>SUM(K14,I14,G14,E14)</f>
        <v>100</v>
      </c>
    </row>
    <row r="14" spans="1:15" ht="19.5" customHeight="1">
      <c r="A14" s="63" t="s">
        <v>64</v>
      </c>
      <c r="B14" s="149" t="str">
        <f>PLANILHA!E87</f>
        <v> REFORMA VERSTIÁRIOS</v>
      </c>
      <c r="C14" s="150">
        <f>PLANILHA!L96+PLANILHA!L120</f>
        <v>25392.910878720002</v>
      </c>
      <c r="D14" s="151">
        <f>(C14*E14)/100</f>
        <v>5078.582175744</v>
      </c>
      <c r="E14" s="71">
        <v>20</v>
      </c>
      <c r="F14" s="151">
        <f t="shared" si="0"/>
        <v>7617.873263616001</v>
      </c>
      <c r="G14" s="71">
        <v>30</v>
      </c>
      <c r="H14" s="151">
        <f t="shared" si="1"/>
        <v>12696.455439360003</v>
      </c>
      <c r="I14" s="71">
        <v>50</v>
      </c>
      <c r="J14" s="154"/>
      <c r="K14" s="155"/>
      <c r="L14" s="154"/>
      <c r="M14" s="155"/>
      <c r="N14" s="152">
        <f>SUM(D14,F14,H14,J14)</f>
        <v>25392.910878720002</v>
      </c>
      <c r="O14" s="73">
        <f>SUM(E14,G14,I14,K14)</f>
        <v>100</v>
      </c>
    </row>
    <row r="15" spans="1:15" ht="19.5" customHeight="1">
      <c r="A15" s="65" t="s">
        <v>16</v>
      </c>
      <c r="B15" s="149" t="str">
        <f>PLANILHA!E122</f>
        <v>CORREDOR</v>
      </c>
      <c r="C15" s="150">
        <f>PLANILHA!L127+PLANILHA!L133</f>
        <v>4087.82803968</v>
      </c>
      <c r="D15" s="154"/>
      <c r="E15" s="73"/>
      <c r="F15" s="151">
        <f t="shared" si="0"/>
        <v>1226.3484119040002</v>
      </c>
      <c r="G15" s="71">
        <v>30</v>
      </c>
      <c r="H15" s="151">
        <f t="shared" si="1"/>
        <v>2861.4796277759997</v>
      </c>
      <c r="I15" s="71">
        <v>70</v>
      </c>
      <c r="J15" s="154"/>
      <c r="K15" s="155"/>
      <c r="L15" s="154"/>
      <c r="M15" s="155"/>
      <c r="N15" s="152">
        <f>SUM(F15,H15,J15)</f>
        <v>4087.82803968</v>
      </c>
      <c r="O15" s="73">
        <f>SUM(K16,I16,G16)</f>
        <v>100</v>
      </c>
    </row>
    <row r="16" spans="1:15" ht="19.5" customHeight="1">
      <c r="A16" s="65" t="s">
        <v>411</v>
      </c>
      <c r="B16" s="149" t="str">
        <f>PLANILHA!E135</f>
        <v>ADMINISTRAÇÃO/COZINHA</v>
      </c>
      <c r="C16" s="150">
        <f>PLANILHA!L144+PLANILHA!L151+PLANILHA!L159+PLANILHA!L165</f>
        <v>4961.44560384</v>
      </c>
      <c r="D16" s="154"/>
      <c r="E16" s="73"/>
      <c r="F16" s="151">
        <f t="shared" si="0"/>
        <v>992.2891207680001</v>
      </c>
      <c r="G16" s="71">
        <v>20</v>
      </c>
      <c r="H16" s="151">
        <f t="shared" si="1"/>
        <v>1984.5782415360002</v>
      </c>
      <c r="I16" s="71">
        <v>40</v>
      </c>
      <c r="J16" s="151">
        <f>(C16*K16)/100</f>
        <v>1984.5782415360002</v>
      </c>
      <c r="K16" s="71">
        <v>40</v>
      </c>
      <c r="L16" s="154"/>
      <c r="M16" s="155"/>
      <c r="N16" s="152">
        <f>SUM(J16,H16,F16)</f>
        <v>4961.44560384</v>
      </c>
      <c r="O16" s="73">
        <f>SUM(K16,I16,G16)</f>
        <v>100</v>
      </c>
    </row>
    <row r="17" spans="1:15" ht="19.5" customHeight="1">
      <c r="A17" s="65" t="s">
        <v>412</v>
      </c>
      <c r="B17" s="149" t="str">
        <f>PLANILHA!E167</f>
        <v>ENTORNO QUADRA</v>
      </c>
      <c r="C17" s="150">
        <f>PLANILHA!L175+PLANILHA!L187</f>
        <v>28143.537358970883</v>
      </c>
      <c r="D17" s="154"/>
      <c r="E17" s="155"/>
      <c r="F17" s="151">
        <f t="shared" si="0"/>
        <v>5628.707471794176</v>
      </c>
      <c r="G17" s="71">
        <v>20</v>
      </c>
      <c r="H17" s="151">
        <f t="shared" si="1"/>
        <v>14071.768679485442</v>
      </c>
      <c r="I17" s="71">
        <v>50</v>
      </c>
      <c r="J17" s="151">
        <f>(C17*K17)/100</f>
        <v>8443.061207691264</v>
      </c>
      <c r="K17" s="71">
        <v>30</v>
      </c>
      <c r="L17" s="154"/>
      <c r="M17" s="155"/>
      <c r="N17" s="152">
        <f>SUM(J17,H17,F17)</f>
        <v>28143.53735897088</v>
      </c>
      <c r="O17" s="73">
        <f>SUM(K17,I17,G17)</f>
        <v>100</v>
      </c>
    </row>
    <row r="18" spans="1:15" ht="19.5" customHeight="1">
      <c r="A18" s="65" t="s">
        <v>413</v>
      </c>
      <c r="B18" s="149" t="str">
        <f>PLANILHA!E188</f>
        <v>SERVIÇOS COMPLEMENTARES</v>
      </c>
      <c r="C18" s="150">
        <f>PLANILHA!L194+PLANILHA!L214</f>
        <v>35596.6060032</v>
      </c>
      <c r="D18" s="151">
        <f>(C18*E18)/100</f>
        <v>14238.64240128</v>
      </c>
      <c r="E18" s="71">
        <v>40</v>
      </c>
      <c r="F18" s="154"/>
      <c r="G18" s="73"/>
      <c r="H18" s="151">
        <f t="shared" si="1"/>
        <v>10678.98180096</v>
      </c>
      <c r="I18" s="71">
        <v>30</v>
      </c>
      <c r="J18" s="151">
        <f>(C18*K18)/100</f>
        <v>10678.98180096</v>
      </c>
      <c r="K18" s="71">
        <v>30</v>
      </c>
      <c r="L18" s="154"/>
      <c r="M18" s="155"/>
      <c r="N18" s="152">
        <f>SUM(J18,H18,D18)</f>
        <v>35596.6060032</v>
      </c>
      <c r="O18" s="73">
        <v>100</v>
      </c>
    </row>
    <row r="19" spans="1:15" ht="19.5" customHeight="1" thickBot="1">
      <c r="A19" s="153" t="s">
        <v>387</v>
      </c>
      <c r="B19" s="149" t="str">
        <f>PLANILHA!E216</f>
        <v>SERVIÇOS FINAIS</v>
      </c>
      <c r="C19" s="150">
        <f>PLANILHA!L219</f>
        <v>4694.317056000001</v>
      </c>
      <c r="D19" s="154"/>
      <c r="E19" s="73"/>
      <c r="F19" s="154"/>
      <c r="G19" s="73"/>
      <c r="H19" s="154"/>
      <c r="I19" s="72"/>
      <c r="J19" s="151">
        <f>(C19*K19)/100</f>
        <v>4694.317056000001</v>
      </c>
      <c r="K19" s="71">
        <v>100</v>
      </c>
      <c r="L19" s="154"/>
      <c r="M19" s="155"/>
      <c r="N19" s="152">
        <f>SUM(J19)</f>
        <v>4694.317056000001</v>
      </c>
      <c r="O19" s="73">
        <f>SUM(K19)</f>
        <v>100</v>
      </c>
    </row>
    <row r="20" spans="1:15" ht="19.5" customHeight="1" thickBot="1">
      <c r="A20" s="59"/>
      <c r="B20" s="67" t="s">
        <v>65</v>
      </c>
      <c r="C20" s="66">
        <f>SUM(C11:C19)</f>
        <v>144144.24263129086</v>
      </c>
      <c r="D20" s="60">
        <f>SUM(D11:D19)</f>
        <v>28477.628467199997</v>
      </c>
      <c r="E20" s="61">
        <f>D20*100/C20</f>
        <v>19.756341250509347</v>
      </c>
      <c r="F20" s="60">
        <f>SUM(F11:F17)</f>
        <v>27505.41594334618</v>
      </c>
      <c r="G20" s="61">
        <f>F20*100/C20</f>
        <v>19.08186927292183</v>
      </c>
      <c r="H20" s="60">
        <f>SUM(H11:H18)</f>
        <v>62360.259914557435</v>
      </c>
      <c r="I20" s="61">
        <f>H20*100/C20</f>
        <v>43.26240075649074</v>
      </c>
      <c r="J20" s="60">
        <f>SUM(J11:J19)</f>
        <v>25800.938306187265</v>
      </c>
      <c r="K20" s="61">
        <f>J20*100/C20</f>
        <v>17.899388720078086</v>
      </c>
      <c r="L20" s="60"/>
      <c r="M20" s="61"/>
      <c r="N20" s="60">
        <f>SUM(D20,F20,H20,J20)</f>
        <v>144144.24263129086</v>
      </c>
      <c r="O20" s="62">
        <f>SUM(M20,K20,I20,G20,E20)</f>
        <v>100.00000000000001</v>
      </c>
    </row>
    <row r="23" spans="3:10" ht="12.75">
      <c r="C23" s="222" t="s">
        <v>419</v>
      </c>
      <c r="D23" s="222"/>
      <c r="E23" s="222"/>
      <c r="F23" s="222"/>
      <c r="G23" s="222"/>
      <c r="H23" s="222"/>
      <c r="I23" s="222"/>
      <c r="J23" s="222"/>
    </row>
  </sheetData>
  <sheetProtection/>
  <mergeCells count="12">
    <mergeCell ref="C23:J23"/>
    <mergeCell ref="L9:M9"/>
    <mergeCell ref="A1:O5"/>
    <mergeCell ref="A7:C7"/>
    <mergeCell ref="D7:O7"/>
    <mergeCell ref="A9:B9"/>
    <mergeCell ref="A8:B8"/>
    <mergeCell ref="N9:O9"/>
    <mergeCell ref="J9:K9"/>
    <mergeCell ref="D9:E9"/>
    <mergeCell ref="F9:G9"/>
    <mergeCell ref="H9:I9"/>
  </mergeCells>
  <printOptions/>
  <pageMargins left="0.511811024" right="0.511811024" top="0.787401575" bottom="0.787401575" header="0.31496062" footer="0.31496062"/>
  <pageSetup fitToHeight="0" fitToWidth="1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7"/>
  <sheetViews>
    <sheetView zoomScalePageLayoutView="0" workbookViewId="0" topLeftCell="A1">
      <selection activeCell="B15" sqref="B15"/>
    </sheetView>
  </sheetViews>
  <sheetFormatPr defaultColWidth="9.140625" defaultRowHeight="12.75" outlineLevelRow="1"/>
  <cols>
    <col min="6" max="6" width="27.00390625" style="0" customWidth="1"/>
    <col min="10" max="10" width="14.57421875" style="0" customWidth="1"/>
    <col min="12" max="12" width="17.28125" style="0" customWidth="1"/>
  </cols>
  <sheetData>
    <row r="1" spans="2:13" s="1" customFormat="1" ht="13.5" customHeight="1">
      <c r="B1" s="2"/>
      <c r="C1" s="2"/>
      <c r="D1" s="2"/>
      <c r="E1" s="23"/>
      <c r="F1" s="3"/>
      <c r="G1" s="2"/>
      <c r="H1" s="10"/>
      <c r="I1" s="11"/>
      <c r="J1" s="20"/>
      <c r="K1" s="10"/>
      <c r="L1" s="10"/>
      <c r="M1" s="4"/>
    </row>
    <row r="2" spans="2:13" s="1" customFormat="1" ht="12.7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4"/>
    </row>
    <row r="3" spans="2:13" s="1" customFormat="1" ht="3" customHeight="1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7"/>
    </row>
    <row r="4" spans="2:13" s="1" customFormat="1" ht="40.5" customHeight="1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7"/>
    </row>
    <row r="5" spans="2:13" s="1" customFormat="1" ht="49.5" customHeight="1">
      <c r="B5" s="201" t="s">
        <v>67</v>
      </c>
      <c r="C5" s="202"/>
      <c r="D5" s="202"/>
      <c r="E5" s="203"/>
      <c r="F5" s="204" t="s">
        <v>68</v>
      </c>
      <c r="G5" s="205"/>
      <c r="H5" s="205"/>
      <c r="I5" s="205"/>
      <c r="J5" s="205"/>
      <c r="K5" s="205"/>
      <c r="L5" s="206"/>
      <c r="M5" s="7"/>
    </row>
    <row r="6" spans="2:13" s="1" customFormat="1" ht="7.5" customHeight="1"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6"/>
      <c r="M6" s="4"/>
    </row>
    <row r="7" spans="2:14" s="1" customFormat="1" ht="15.75" customHeight="1" outlineLevel="1">
      <c r="B7" s="29"/>
      <c r="C7" s="29"/>
      <c r="D7" s="29"/>
      <c r="E7" s="209" t="s">
        <v>13</v>
      </c>
      <c r="F7" s="210"/>
      <c r="G7" s="29"/>
      <c r="H7" s="30"/>
      <c r="I7" s="31"/>
      <c r="J7" s="32"/>
      <c r="K7" s="31"/>
      <c r="L7" s="31"/>
      <c r="M7" s="4"/>
      <c r="N7" s="4"/>
    </row>
    <row r="8" spans="2:14" s="2" customFormat="1" ht="25.5" customHeight="1" outlineLevel="1">
      <c r="B8" s="33" t="s">
        <v>0</v>
      </c>
      <c r="C8" s="33" t="s">
        <v>10</v>
      </c>
      <c r="D8" s="33" t="s">
        <v>11</v>
      </c>
      <c r="E8" s="199" t="s">
        <v>4</v>
      </c>
      <c r="F8" s="200"/>
      <c r="G8" s="33" t="s">
        <v>5</v>
      </c>
      <c r="H8" s="34" t="s">
        <v>6</v>
      </c>
      <c r="I8" s="35" t="s">
        <v>14</v>
      </c>
      <c r="J8" s="35" t="s">
        <v>48</v>
      </c>
      <c r="K8" s="35" t="s">
        <v>19</v>
      </c>
      <c r="L8" s="35" t="s">
        <v>30</v>
      </c>
      <c r="M8" s="6"/>
      <c r="N8" s="6"/>
    </row>
    <row r="9" spans="2:13" s="1" customFormat="1" ht="15" customHeight="1" outlineLevel="1"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4"/>
    </row>
    <row r="10" spans="2:13" s="1" customFormat="1" ht="15" customHeight="1" outlineLevel="1">
      <c r="B10" s="38" t="s">
        <v>7</v>
      </c>
      <c r="C10" s="38"/>
      <c r="D10" s="38"/>
      <c r="E10" s="178" t="s">
        <v>8</v>
      </c>
      <c r="F10" s="179"/>
      <c r="G10" s="38"/>
      <c r="H10" s="38"/>
      <c r="I10" s="38"/>
      <c r="J10" s="41"/>
      <c r="K10" s="38"/>
      <c r="L10" s="41"/>
      <c r="M10" s="4"/>
    </row>
    <row r="11" spans="2:12" s="4" customFormat="1" ht="15.75" customHeight="1" outlineLevel="1">
      <c r="B11" s="16" t="s">
        <v>3</v>
      </c>
      <c r="C11" s="16" t="s">
        <v>47</v>
      </c>
      <c r="D11" s="16" t="s">
        <v>12</v>
      </c>
      <c r="E11" s="207" t="s">
        <v>18</v>
      </c>
      <c r="F11" s="208"/>
      <c r="G11" s="22" t="s">
        <v>2</v>
      </c>
      <c r="H11" s="18">
        <v>2.5</v>
      </c>
      <c r="I11" s="24">
        <v>357.83</v>
      </c>
      <c r="J11" s="21">
        <f>H11*I11</f>
        <v>894.5749999999999</v>
      </c>
      <c r="K11" s="21">
        <f>I11*1.2672</f>
        <v>453.442176</v>
      </c>
      <c r="L11" s="21">
        <f>K11*H11</f>
        <v>1133.60544</v>
      </c>
    </row>
    <row r="12" spans="2:14" s="4" customFormat="1" ht="15" customHeight="1" outlineLevel="1">
      <c r="B12" s="198" t="s">
        <v>191</v>
      </c>
      <c r="C12" s="198"/>
      <c r="D12" s="198"/>
      <c r="E12" s="198"/>
      <c r="F12" s="198"/>
      <c r="G12" s="198"/>
      <c r="H12" s="198"/>
      <c r="I12" s="198"/>
      <c r="J12" s="105">
        <f>J11</f>
        <v>894.5749999999999</v>
      </c>
      <c r="K12" s="106"/>
      <c r="L12" s="105">
        <f>L11</f>
        <v>1133.60544</v>
      </c>
      <c r="N12" s="5"/>
    </row>
    <row r="13" spans="2:13" s="1" customFormat="1" ht="15" customHeight="1" outlineLevel="1"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4"/>
    </row>
    <row r="14" spans="2:12" s="4" customFormat="1" ht="15" customHeight="1" outlineLevel="1">
      <c r="B14" s="38" t="s">
        <v>46</v>
      </c>
      <c r="C14" s="38"/>
      <c r="D14" s="38"/>
      <c r="E14" s="178" t="s">
        <v>336</v>
      </c>
      <c r="F14" s="179"/>
      <c r="G14" s="38"/>
      <c r="H14" s="39"/>
      <c r="I14" s="40"/>
      <c r="J14" s="41"/>
      <c r="K14" s="42"/>
      <c r="L14" s="41"/>
    </row>
    <row r="15" spans="2:12" s="4" customFormat="1" ht="15.75" customHeight="1" outlineLevel="1">
      <c r="B15" s="49" t="s">
        <v>15</v>
      </c>
      <c r="C15" s="49"/>
      <c r="D15" s="49"/>
      <c r="E15" s="172"/>
      <c r="F15" s="173"/>
      <c r="G15" s="49"/>
      <c r="H15" s="50"/>
      <c r="I15" s="51"/>
      <c r="J15" s="52"/>
      <c r="K15" s="53"/>
      <c r="L15" s="52"/>
    </row>
    <row r="16" spans="2:12" s="9" customFormat="1" ht="15.75" customHeight="1" outlineLevel="1">
      <c r="B16" s="98" t="s">
        <v>44</v>
      </c>
      <c r="C16" s="98"/>
      <c r="D16" s="98"/>
      <c r="E16" s="223"/>
      <c r="F16" s="224"/>
      <c r="G16" s="98"/>
      <c r="H16" s="99"/>
      <c r="I16" s="102"/>
      <c r="J16" s="101"/>
      <c r="K16" s="103"/>
      <c r="L16" s="101"/>
    </row>
    <row r="17" spans="2:12" s="9" customFormat="1" ht="15.75" customHeight="1" outlineLevel="1">
      <c r="B17" s="12" t="s">
        <v>196</v>
      </c>
      <c r="C17" s="28" t="s">
        <v>69</v>
      </c>
      <c r="D17" s="26" t="s">
        <v>12</v>
      </c>
      <c r="E17" s="158" t="s">
        <v>77</v>
      </c>
      <c r="F17" s="163"/>
      <c r="G17" s="12" t="s">
        <v>1</v>
      </c>
      <c r="H17" s="27">
        <v>10</v>
      </c>
      <c r="I17" s="129">
        <v>29.04</v>
      </c>
      <c r="J17" s="130">
        <f aca="true" t="shared" si="0" ref="J17:J25">H17*I17</f>
        <v>290.4</v>
      </c>
      <c r="K17" s="130">
        <f aca="true" t="shared" si="1" ref="K17:K25">I17*1.2672</f>
        <v>36.799488000000004</v>
      </c>
      <c r="L17" s="130">
        <f aca="true" t="shared" si="2" ref="L17:L25">K17*H17</f>
        <v>367.99488</v>
      </c>
    </row>
    <row r="18" spans="2:12" s="9" customFormat="1" ht="15.75" customHeight="1" outlineLevel="1">
      <c r="B18" s="12" t="s">
        <v>49</v>
      </c>
      <c r="C18" s="28" t="s">
        <v>76</v>
      </c>
      <c r="D18" s="26" t="s">
        <v>12</v>
      </c>
      <c r="E18" s="158" t="s">
        <v>78</v>
      </c>
      <c r="F18" s="163"/>
      <c r="G18" s="12" t="s">
        <v>1</v>
      </c>
      <c r="H18" s="27">
        <v>7</v>
      </c>
      <c r="I18" s="129">
        <v>36.95</v>
      </c>
      <c r="J18" s="130">
        <f t="shared" si="0"/>
        <v>258.65000000000003</v>
      </c>
      <c r="K18" s="130">
        <f t="shared" si="1"/>
        <v>46.823040000000006</v>
      </c>
      <c r="L18" s="130">
        <f t="shared" si="2"/>
        <v>327.76128000000006</v>
      </c>
    </row>
    <row r="19" spans="2:12" s="9" customFormat="1" ht="15.75" customHeight="1" outlineLevel="1">
      <c r="B19" s="12" t="s">
        <v>50</v>
      </c>
      <c r="C19" s="28">
        <v>97645</v>
      </c>
      <c r="D19" s="26" t="s">
        <v>98</v>
      </c>
      <c r="E19" s="158" t="s">
        <v>153</v>
      </c>
      <c r="F19" s="163"/>
      <c r="G19" s="12" t="s">
        <v>2</v>
      </c>
      <c r="H19" s="27">
        <v>3</v>
      </c>
      <c r="I19" s="129">
        <v>21.3</v>
      </c>
      <c r="J19" s="130">
        <f t="shared" si="0"/>
        <v>63.900000000000006</v>
      </c>
      <c r="K19" s="130">
        <f t="shared" si="1"/>
        <v>26.991360000000004</v>
      </c>
      <c r="L19" s="130">
        <f t="shared" si="2"/>
        <v>80.97408000000001</v>
      </c>
    </row>
    <row r="20" spans="2:12" s="9" customFormat="1" ht="15.75" customHeight="1" outlineLevel="1">
      <c r="B20" s="12" t="s">
        <v>51</v>
      </c>
      <c r="C20" s="28">
        <v>97665</v>
      </c>
      <c r="D20" s="12" t="s">
        <v>98</v>
      </c>
      <c r="E20" s="158" t="s">
        <v>154</v>
      </c>
      <c r="F20" s="163"/>
      <c r="G20" s="12" t="s">
        <v>1</v>
      </c>
      <c r="H20" s="27">
        <v>2</v>
      </c>
      <c r="I20" s="129">
        <v>1.04</v>
      </c>
      <c r="J20" s="130">
        <f t="shared" si="0"/>
        <v>2.08</v>
      </c>
      <c r="K20" s="130">
        <f t="shared" si="1"/>
        <v>1.3178880000000002</v>
      </c>
      <c r="L20" s="130">
        <f t="shared" si="2"/>
        <v>2.6357760000000003</v>
      </c>
    </row>
    <row r="21" spans="2:12" s="9" customFormat="1" ht="15.75" customHeight="1" outlineLevel="1">
      <c r="B21" s="12" t="s">
        <v>197</v>
      </c>
      <c r="C21" s="28" t="s">
        <v>26</v>
      </c>
      <c r="D21" s="26" t="s">
        <v>12</v>
      </c>
      <c r="E21" s="158" t="s">
        <v>80</v>
      </c>
      <c r="F21" s="163"/>
      <c r="G21" s="12" t="s">
        <v>24</v>
      </c>
      <c r="H21" s="27">
        <v>0.31</v>
      </c>
      <c r="I21" s="129">
        <v>51.96</v>
      </c>
      <c r="J21" s="130">
        <f t="shared" si="0"/>
        <v>16.1076</v>
      </c>
      <c r="K21" s="130">
        <f t="shared" si="1"/>
        <v>65.84371200000001</v>
      </c>
      <c r="L21" s="130">
        <f t="shared" si="2"/>
        <v>20.411550720000005</v>
      </c>
    </row>
    <row r="22" spans="2:12" s="9" customFormat="1" ht="15.75" customHeight="1" outlineLevel="1">
      <c r="B22" s="12" t="s">
        <v>198</v>
      </c>
      <c r="C22" s="28" t="s">
        <v>79</v>
      </c>
      <c r="D22" s="26" t="s">
        <v>12</v>
      </c>
      <c r="E22" s="158" t="s">
        <v>81</v>
      </c>
      <c r="F22" s="163"/>
      <c r="G22" s="12" t="s">
        <v>1</v>
      </c>
      <c r="H22" s="27">
        <v>6</v>
      </c>
      <c r="I22" s="129">
        <v>14.41</v>
      </c>
      <c r="J22" s="130">
        <f t="shared" si="0"/>
        <v>86.46000000000001</v>
      </c>
      <c r="K22" s="130">
        <f t="shared" si="1"/>
        <v>18.260352</v>
      </c>
      <c r="L22" s="130">
        <f t="shared" si="2"/>
        <v>109.56211200000001</v>
      </c>
    </row>
    <row r="23" spans="2:12" s="9" customFormat="1" ht="15.75" customHeight="1" outlineLevel="1">
      <c r="B23" s="12" t="s">
        <v>199</v>
      </c>
      <c r="C23" s="28" t="s">
        <v>102</v>
      </c>
      <c r="D23" s="26" t="s">
        <v>12</v>
      </c>
      <c r="E23" s="158" t="s">
        <v>101</v>
      </c>
      <c r="F23" s="163"/>
      <c r="G23" s="12" t="s">
        <v>29</v>
      </c>
      <c r="H23" s="27">
        <v>21.6</v>
      </c>
      <c r="I23" s="129">
        <v>8.55</v>
      </c>
      <c r="J23" s="130">
        <f t="shared" si="0"/>
        <v>184.68000000000004</v>
      </c>
      <c r="K23" s="130">
        <f t="shared" si="1"/>
        <v>10.834560000000002</v>
      </c>
      <c r="L23" s="130">
        <f t="shared" si="2"/>
        <v>234.02649600000004</v>
      </c>
    </row>
    <row r="24" spans="2:12" s="9" customFormat="1" ht="15.75" customHeight="1" outlineLevel="1">
      <c r="B24" s="12" t="s">
        <v>200</v>
      </c>
      <c r="C24" s="28" t="s">
        <v>34</v>
      </c>
      <c r="D24" s="26" t="s">
        <v>12</v>
      </c>
      <c r="E24" s="158" t="s">
        <v>90</v>
      </c>
      <c r="F24" s="163"/>
      <c r="G24" s="12" t="s">
        <v>2</v>
      </c>
      <c r="H24" s="27">
        <v>87.59</v>
      </c>
      <c r="I24" s="129">
        <v>7.79</v>
      </c>
      <c r="J24" s="130">
        <f t="shared" si="0"/>
        <v>682.3261</v>
      </c>
      <c r="K24" s="130">
        <f t="shared" si="1"/>
        <v>9.871488000000001</v>
      </c>
      <c r="L24" s="130">
        <f t="shared" si="2"/>
        <v>864.6436339200002</v>
      </c>
    </row>
    <row r="25" spans="2:12" s="9" customFormat="1" ht="15.75" customHeight="1" outlineLevel="1">
      <c r="B25" s="12" t="s">
        <v>70</v>
      </c>
      <c r="C25" s="28" t="s">
        <v>34</v>
      </c>
      <c r="D25" s="26" t="s">
        <v>12</v>
      </c>
      <c r="E25" s="158" t="s">
        <v>82</v>
      </c>
      <c r="F25" s="163"/>
      <c r="G25" s="12" t="s">
        <v>2</v>
      </c>
      <c r="H25" s="27">
        <v>26.84</v>
      </c>
      <c r="I25" s="129">
        <v>7.79</v>
      </c>
      <c r="J25" s="130">
        <f t="shared" si="0"/>
        <v>209.0836</v>
      </c>
      <c r="K25" s="130">
        <f t="shared" si="1"/>
        <v>9.871488000000001</v>
      </c>
      <c r="L25" s="130">
        <f t="shared" si="2"/>
        <v>264.95073792000005</v>
      </c>
    </row>
    <row r="26" spans="1:29" s="8" customFormat="1" ht="15.75" customHeight="1" outlineLevel="1">
      <c r="A26" s="9"/>
      <c r="B26" s="117"/>
      <c r="C26" s="118"/>
      <c r="D26" s="113"/>
      <c r="E26" s="180"/>
      <c r="F26" s="181"/>
      <c r="G26" s="117"/>
      <c r="H26" s="114"/>
      <c r="I26" s="119"/>
      <c r="J26" s="112">
        <f>SUM(J17:J25)</f>
        <v>1793.6873</v>
      </c>
      <c r="K26" s="112"/>
      <c r="L26" s="112">
        <f>SUM(L17:L25)</f>
        <v>2272.9605465600002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26:29" ht="12.75">
      <c r="Z27" s="128"/>
      <c r="AA27" s="128"/>
      <c r="AB27" s="128"/>
      <c r="AC27" s="128"/>
    </row>
  </sheetData>
  <sheetProtection/>
  <mergeCells count="24">
    <mergeCell ref="B2:L4"/>
    <mergeCell ref="B5:E5"/>
    <mergeCell ref="F5:L5"/>
    <mergeCell ref="B6:L6"/>
    <mergeCell ref="E7:F7"/>
    <mergeCell ref="E8:F8"/>
    <mergeCell ref="B9:L9"/>
    <mergeCell ref="E10:F10"/>
    <mergeCell ref="E11:F11"/>
    <mergeCell ref="B12:I12"/>
    <mergeCell ref="B13:L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</mergeCells>
  <conditionalFormatting sqref="H12:I12 H8:I8 K8">
    <cfRule type="cellIs" priority="1" dxfId="0" operator="equal" stopIfTrue="1">
      <formula>0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PNUD/BRA/00/027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willamy.dias</dc:creator>
  <cp:keywords/>
  <dc:description/>
  <cp:lastModifiedBy>Licitacao</cp:lastModifiedBy>
  <cp:lastPrinted>2019-07-22T11:28:48Z</cp:lastPrinted>
  <dcterms:created xsi:type="dcterms:W3CDTF">2005-05-06T14:48:20Z</dcterms:created>
  <dcterms:modified xsi:type="dcterms:W3CDTF">2019-07-25T19:10:00Z</dcterms:modified>
  <cp:category/>
  <cp:version/>
  <cp:contentType/>
  <cp:contentStatus/>
</cp:coreProperties>
</file>