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76" activeTab="0"/>
  </bookViews>
  <sheets>
    <sheet name="PLANILHA ORÇAMENTÁRIA" sheetId="1" r:id="rId1"/>
    <sheet name="IP por Rua" sheetId="2" r:id="rId2"/>
    <sheet name="CRONOGRAMA" sheetId="3" r:id="rId3"/>
  </sheets>
  <definedNames>
    <definedName name="_xlnm_Print_Area" localSheetId="0">'PLANILHA ORÇAMENTÁRIA'!$A$10:$I$41</definedName>
    <definedName name="_xlnm_Print_Area_0" localSheetId="0">'PLANILHA ORÇAMENTÁRIA'!$A$10:$I$41</definedName>
    <definedName name="_xlnm_Print_Area_0_0" localSheetId="0">'PLANILHA ORÇAMENTÁRIA'!$A$10:$I$41</definedName>
    <definedName name="_xlnm_Print_Area_0_0_0" localSheetId="0">'PLANILHA ORÇAMENTÁRIA'!$A$10:$I$41</definedName>
    <definedName name="_xlnm_Print_Area_0_0_0_0" localSheetId="0">'PLANILHA ORÇAMENTÁRIA'!$A$10:$I$41</definedName>
    <definedName name="_xlnm_Print_Area_0_0_0_0_0" localSheetId="0">'PLANILHA ORÇAMENTÁRIA'!$A$10:$I$41</definedName>
    <definedName name="_xlnm_Print_Area_0_0_0_0_0_0" localSheetId="0">'PLANILHA ORÇAMENTÁRIA'!$A$10:$I$41</definedName>
    <definedName name="_xlnm_Print_Area_0_0_0_0_0_0_0" localSheetId="0">'PLANILHA ORÇAMENTÁRIA'!$A$10:$I$41</definedName>
    <definedName name="_xlnm_Print_Area_0_0_0_0_0_0_0_0" localSheetId="0">'PLANILHA ORÇAMENTÁRIA'!$A$10:$I$41</definedName>
    <definedName name="_xlnm_Print_Area_0_0_0_0_0_0_0_0_0" localSheetId="0">'PLANILHA ORÇAMENTÁRIA'!$A$10:$I$41</definedName>
    <definedName name="_xlnm_Print_Area_0_0_0_0_0_0_0_0_0_0" localSheetId="0">'PLANILHA ORÇAMENTÁRIA'!$A$10:$I$41</definedName>
    <definedName name="_xlnm_Print_Area_0_0_0_0_0_0_0_0_0_0_0" localSheetId="0">'PLANILHA ORÇAMENTÁRIA'!$A$10:$I$41</definedName>
    <definedName name="_xlnm_Print_Area_0_0_0_0_0_0_0_0_0_0_0_0" localSheetId="0">'PLANILHA ORÇAMENTÁRIA'!$A$10:$I$41</definedName>
    <definedName name="_xlnm_Print_Area_0_0_0_0_0_0_0_0_0_0_0_0_0" localSheetId="0">'PLANILHA ORÇAMENTÁRIA'!$A$10:$I$41</definedName>
    <definedName name="_xlnm_Print_Area_0_0_0_0_0_0_0_0_0_0_0_0_0_0" localSheetId="0">'PLANILHA ORÇAMENTÁRIA'!$A$10:$I$41</definedName>
    <definedName name="_xlnm_Print_Area_0_0_0_0_0_0_0_0_0_0_0_0_0_0_0" localSheetId="0">'PLANILHA ORÇAMENTÁRIA'!$A$10:$I$41</definedName>
    <definedName name="_xlnm_Print_Area_0_0_0_0_0_0_0_0_0_0_0_0_0_0_0_0" localSheetId="0">'PLANILHA ORÇAMENTÁRIA'!$A$10:$I$41</definedName>
    <definedName name="_xlnm_Print_Area_0_0_0_0_0_0_0_0_0_0_0_0_0_0_0_0_0" localSheetId="0">NA()</definedName>
    <definedName name="_xlnm_Print_Area_0_0_0_0_0_0_0_0_0_0_0_0_0_0_0_0_0_0" localSheetId="0">NA()</definedName>
    <definedName name="_xlnm_Print_Area_0_0_0_0_0_0_0_0_0_0_0_0_0_0_0_0_0_0_0" localSheetId="0">NA()</definedName>
    <definedName name="_xlnm_Print_Area_0_0_0_0_0_0_0_0_0_0_0_0_0_0_0_0_0_0_0_0" localSheetId="0">NA()</definedName>
    <definedName name="_xlnm_Print_Area_0_0_0_0_0_0_0_0_0_0_0_0_0_0_0_0_0_0_0_0_0" localSheetId="0">NA()</definedName>
    <definedName name="_xlnm_Print_Area_0_0_0_0_0_0_0_0_0_0_0_0_0_0_0_0_0_0_0_0_0_0" localSheetId="0">NA()</definedName>
    <definedName name="_xlnm_Print_Area_0_0_0_0_0_0_0_0_0_0_0_0_0_0_0_0_0_0_0_0_0_0_0" localSheetId="0">NA()</definedName>
    <definedName name="_xlnm_Print_Area_0_0_0_0_0_0_0_0_0_0_0_0_0_0_0_0_0_0_0_0_0_0_0_0" localSheetId="0">NA()</definedName>
    <definedName name="_xlnm_Print_Area_0_0_0_0_0_0_0_0_0_0_0_0_0_0_0_0_0_0_0_0_0_0_0_0_0" localSheetId="0">NA()</definedName>
    <definedName name="_xlnm_Print_Area_0_0_0_0_0_0_0_0_0_0_0_0_0_0_0_0_0_0_0_0_0_0_0_0_0_0" localSheetId="0">NA()</definedName>
    <definedName name="_xlnm_Print_Titles" localSheetId="0">'PLANILHA ORÇAMENTÁRIA'!$10:$12</definedName>
    <definedName name="_xlnm_Print_Titles_0" localSheetId="0">'PLANILHA ORÇAMENTÁRIA'!$10:$12</definedName>
    <definedName name="_xlnm_Print_Titles_0_0" localSheetId="0">'PLANILHA ORÇAMENTÁRIA'!$A$10:$IU$12</definedName>
    <definedName name="_xlnm_Print_Titles_0_0_0" localSheetId="0">'PLANILHA ORÇAMENTÁRIA'!$A$10:$IU$12</definedName>
    <definedName name="_xlnm_Print_Titles_0_0_0_0" localSheetId="0">'PLANILHA ORÇAMENTÁRIA'!$A$10:$IU$12</definedName>
    <definedName name="_xlnm_Print_Titles_0_0_0_0_0" localSheetId="0">'PLANILHA ORÇAMENTÁRIA'!$A$10:$IU$12</definedName>
    <definedName name="_xlnm_Print_Titles_0_0_0_0_0_0" localSheetId="0">'PLANILHA ORÇAMENTÁRIA'!$A$10:$IU$12</definedName>
    <definedName name="_xlnm_Print_Titles_0_0_0_0_0_0_0" localSheetId="0">'PLANILHA ORÇAMENTÁRIA'!$A$10:$IU$12</definedName>
    <definedName name="_xlnm_Print_Titles_0_0_0_0_0_0_0_0" localSheetId="0">'PLANILHA ORÇAMENTÁRIA'!$A$10:$IU$12</definedName>
    <definedName name="_xlnm_Print_Titles_0_0_0_0_0_0_0_0_0" localSheetId="0">'PLANILHA ORÇAMENTÁRIA'!$A$10:$IU$12</definedName>
    <definedName name="_xlnm_Print_Titles_0_0_0_0_0_0_0_0_0_0" localSheetId="0">'PLANILHA ORÇAMENTÁRIA'!$A$10:$IU$12</definedName>
    <definedName name="_xlnm_Print_Titles_0_0_0_0_0_0_0_0_0_0_0" localSheetId="0">'PLANILHA ORÇAMENTÁRIA'!$A$10:$IU$12</definedName>
    <definedName name="_xlnm_Print_Titles_0_0_0_0_0_0_0_0_0_0_0_0" localSheetId="0">'PLANILHA ORÇAMENTÁRIA'!$A$10:$IU$12</definedName>
    <definedName name="_xlnm_Print_Titles_0_0_0_0_0_0_0_0_0_0_0_0_0" localSheetId="0">'PLANILHA ORÇAMENTÁRIA'!$A$10:$IU$12</definedName>
    <definedName name="_xlnm_Print_Titles_0_0_0_0_0_0_0_0_0_0_0_0_0_0" localSheetId="0">'PLANILHA ORÇAMENTÁRIA'!$A$10:$IU$12</definedName>
    <definedName name="_xlnm_Print_Titles_0_0_0_0_0_0_0_0_0_0_0_0_0_0_0" localSheetId="0">'PLANILHA ORÇAMENTÁRIA'!$A$10:$IU$12</definedName>
    <definedName name="_xlnm_Print_Titles_0_0_0_0_0_0_0_0_0_0_0_0_0_0_0_0" localSheetId="0">'PLANILHA ORÇAMENTÁRIA'!$A$10:$IU$12</definedName>
    <definedName name="_xlnm_Print_Titles_0_0_0_0_0_0_0_0_0_0_0_0_0_0_0_0_0" localSheetId="0">NA()</definedName>
    <definedName name="_xlnm_Print_Titles_0_0_0_0_0_0_0_0_0_0_0_0_0_0_0_0_0_0" localSheetId="0">NA()</definedName>
    <definedName name="_xlnm_Print_Titles_0_0_0_0_0_0_0_0_0_0_0_0_0_0_0_0_0_0_0" localSheetId="0">NA()</definedName>
    <definedName name="_xlnm_Print_Titles_0_0_0_0_0_0_0_0_0_0_0_0_0_0_0_0_0_0_0_0" localSheetId="0">NA()</definedName>
    <definedName name="_xlnm_Print_Titles_0_0_0_0_0_0_0_0_0_0_0_0_0_0_0_0_0_0_0_0_0" localSheetId="0">NA()</definedName>
    <definedName name="_xlnm_Print_Titles_0_0_0_0_0_0_0_0_0_0_0_0_0_0_0_0_0_0_0_0_0_0" localSheetId="0">NA()</definedName>
    <definedName name="_xlnm_Print_Titles_0_0_0_0_0_0_0_0_0_0_0_0_0_0_0_0_0_0_0_0_0_0_0" localSheetId="0">NA()</definedName>
    <definedName name="_xlnm_Print_Titles_0_0_0_0_0_0_0_0_0_0_0_0_0_0_0_0_0_0_0_0_0_0_0_0" localSheetId="0">NA()</definedName>
    <definedName name="_xlnm_Print_Titles_0_0_0_0_0_0_0_0_0_0_0_0_0_0_0_0_0_0_0_0_0_0_0_0_0" localSheetId="0">NA()</definedName>
    <definedName name="_xlnm_Print_Titles_0_0_0_0_0_0_0_0_0_0_0_0_0_0_0_0_0_0_0_0_0_0_0_0_0_0" localSheetId="0">NA()</definedName>
    <definedName name="_xlnm.Print_Area" localSheetId="0">'PLANILHA ORÇAMENTÁRIA'!$A$1:$M$87</definedName>
    <definedName name="Excel_BuiltIn_Print_Area_2">"$#REF!.$B$2:$J$214"</definedName>
    <definedName name="Excel_BuiltIn_Print_Area_3">"$#REF!.$B$2:$H$59"</definedName>
    <definedName name="Excel_BuiltIn_Print_Titles_2">"$#REF!.$B$2:$AMJ$8"</definedName>
    <definedName name="_xlnm.Print_Titles" localSheetId="0">'PLANILHA ORÇAMENTÁRIA'!$10:$12</definedName>
  </definedNames>
  <calcPr fullCalcOnLoad="1"/>
</workbook>
</file>

<file path=xl/sharedStrings.xml><?xml version="1.0" encoding="utf-8"?>
<sst xmlns="http://schemas.openxmlformats.org/spreadsheetml/2006/main" count="360" uniqueCount="122">
  <si>
    <t>ITEM</t>
  </si>
  <si>
    <t>FONTE</t>
  </si>
  <si>
    <t>DESCRIÇÃO</t>
  </si>
  <si>
    <t>UNID</t>
  </si>
  <si>
    <t>QTDADE</t>
  </si>
  <si>
    <t>VALOR UNITÁRIO</t>
  </si>
  <si>
    <t>VALOR TOTAL</t>
  </si>
  <si>
    <t>CINTA DE AÇO PARA POSTE CIRCULAR – 250mm COM ELEMENTOS DE FIXAÇÃO.</t>
  </si>
  <si>
    <t>CONECTOR TIPO PERFURAÇÃO (IP)</t>
  </si>
  <si>
    <t>M</t>
  </si>
  <si>
    <t>RELE FOTOELETRONICO 1000W/220V</t>
  </si>
  <si>
    <t>LUMINÁRIA INTEGRADA – VAPOR DE SÓDIO 100 W – INSTALADO EM BRAÇO CURTO EM ACORDO COM A CONCESSIONARIA LOCAL (ELEKTRO)</t>
  </si>
  <si>
    <t>BRAÇO PARA LUMINARIA PÚBLICA, TIPO CURTO EM ACORDO COM A CONCESSIONARIA LOCAL (ELEKTRO) COM ELEMENTOS DE FIXAÇÃO.</t>
  </si>
  <si>
    <t>CABO DE COBRE ISOLADO 0.6/1 kV 2 x 1,5 mm²</t>
  </si>
  <si>
    <t>LAMPADA VAPOR SODIO 100W - E40  – TUBULAR</t>
  </si>
  <si>
    <t>EXTENSÃO DE REDE SECUNDÁRIA – CABEAMENTO -  INSTALADO EM ACORDO COM A CONCESSIONARIA LOCAL (ELEKTRO)</t>
  </si>
  <si>
    <t>EXTENSÃO DE REDE SECUNDÁRIA – ACESSÓRIOS DE FIXAÇÃO - INSTALADO EM ACORDO COM A CONCESSIONARIA LOCAL (ELEKTRO)</t>
  </si>
  <si>
    <t>POSTEAMENTO PARA EXTENSÃO DE REDE SECUNDÁRIA E INSTALAÇÃO DE IP -  INSTALADO EM ACORDO COM A CONCESSIONARIA LOCAL (ELEKTRO)</t>
  </si>
  <si>
    <t xml:space="preserve">OBRA: INFRAESTRUTURA URBANA – ILUMINAÇÃO PÚBLICA </t>
  </si>
  <si>
    <t>ELETRICISTA</t>
  </si>
  <si>
    <t>AJUDANTE ELETRICISTA</t>
  </si>
  <si>
    <t>H</t>
  </si>
  <si>
    <t>MOTORISTA OPERADOR</t>
  </si>
  <si>
    <t>CAMINHÃO EQUIPADO COM CESTO AÉREO E EPC'S</t>
  </si>
  <si>
    <t>TOTAL COM BDI = 22%</t>
  </si>
  <si>
    <t>OBRA:  INFRAESTRUTURA URBANA - ILUMINAÇÃO PÚBLICA</t>
  </si>
  <si>
    <t>CÓDIGO</t>
  </si>
  <si>
    <t>LUMINÁRIA INTEGRADA – VS 100 W – BRAÇO CURTO</t>
  </si>
  <si>
    <t>EXTENSÃO DE REDE SECUNDÁRIA – CABEAMENTO</t>
  </si>
  <si>
    <t>POSTEAMENTO PARA EXTENSÃO DE REDE SECUNDÁRIA E INSTALAÇÃO DE IP</t>
  </si>
  <si>
    <t>EXTENSÃO DE REDE SECUNDÁRIA – ACESSÓRIOS DE FIXAÇÃO</t>
  </si>
  <si>
    <t>LUMINÁRIA INTEGRADA COM KIT REMOVÍVEL VS 100 W – E40 E TOMADA PARA RELE</t>
  </si>
  <si>
    <t>PROJETO DE INSTALAÇÕES ELÉTRICAS</t>
  </si>
  <si>
    <t>RUA ERNESTO NUNES LIMA – VILA SÃO MANOEL</t>
  </si>
  <si>
    <t>RUA ANTONIO DOMINGUES DE OLIVEIRA – VILA SÃO MANOEL</t>
  </si>
  <si>
    <t>RUA PARALELA A AV. NESTOR FOGAÇA – VILA SÃO MANOEL</t>
  </si>
  <si>
    <t>RUA PROJETADA – VILA SÃO MANOEL</t>
  </si>
  <si>
    <t>RUA ALZIR GOMES DE OLIVEIRA – VILA SÃO MANOEL</t>
  </si>
  <si>
    <t>RUA BENEDITO FERREIRA – VILA SÃO MANOEL</t>
  </si>
  <si>
    <t>RUA PEDRO JOSÉ PAES – JD. ESPERANÇA</t>
  </si>
  <si>
    <t>LUMINÁRIA INTEGRADA – VS 100 W – BRAÇO MÉDIO</t>
  </si>
  <si>
    <t>RUA PEDRO BATISTA – CENTRO</t>
  </si>
  <si>
    <t>RUA JOÃO CARLOS PROENÇA – JD. PRIMAVERA</t>
  </si>
  <si>
    <t>RUA PEDRO JOSÉ PEREIRA – JD. PAIOTTI</t>
  </si>
  <si>
    <t>RUA MARCOLINO GOMES DE OLIVEIRA – JD. CAMPESTRE</t>
  </si>
  <si>
    <t>RUA CRUZAMENTO COM AV. PADRE BENEDITO MARIANO – VILA NOVA PILAR</t>
  </si>
  <si>
    <t>RUA PEDRO LÚCIO DE CARVALHO – VILA SÃO MANOEL</t>
  </si>
  <si>
    <t>ELABORAÇÃO DE PROJETO PARA INSTALAÇÃO DE POSTE, EXTENSÃO DE REDE E LUMINARIA - APROVAÇÃO JUNTO A CONCESSIONÁRIA.</t>
  </si>
  <si>
    <t>RUA FRANCISCO SILVEIRA DINIZ - ZONA INDUSTRIAL</t>
  </si>
  <si>
    <t>LUMINÁRIA INTEGRADA – VAPOR DE SÓDIO 100 W – INSTALADO EM BRAÇO MÉDIO EM ACORDO COM A CONCESSIONARIA LOCAL (ELEKTRO)</t>
  </si>
  <si>
    <t>BRAÇO PARA LUMINARIA PÚBLICA, TIPO MÉDIO EM ACORDO COM A CONCESSIONARIA LOCAL (ELEKTRO) COM ELEMENTOS DE FIXAÇÃO.</t>
  </si>
  <si>
    <t>B.01.000.010115</t>
  </si>
  <si>
    <t>B.01.000.010116</t>
  </si>
  <si>
    <t>P.29.000.090337</t>
  </si>
  <si>
    <t>P.19.000.043502</t>
  </si>
  <si>
    <t>P.19.000.091389</t>
  </si>
  <si>
    <t>P.14.000.046503</t>
  </si>
  <si>
    <t>E.03.000.049539</t>
  </si>
  <si>
    <t>P.15.000.049560</t>
  </si>
  <si>
    <t>00004096</t>
  </si>
  <si>
    <t>MERCADO</t>
  </si>
  <si>
    <t xml:space="preserve">MERCADO </t>
  </si>
  <si>
    <t>DONTE</t>
  </si>
  <si>
    <t xml:space="preserve">CONECTOR TIPO CUNHA </t>
  </si>
  <si>
    <t xml:space="preserve">ARMAÇÃO SECUNDÁRIA DE 1 ESTRIBO </t>
  </si>
  <si>
    <t xml:space="preserve">CABO DE ALUMÍNIO 3x1x35mm² + 35mm² - FASES CA, ISOLAÇÃO XLPE COLORIDA E NEUTRO NU CA </t>
  </si>
  <si>
    <t>POSTE DE CONCRETO CIRCULAR, 400 KG, H = 9 M (NBR 8451)</t>
  </si>
  <si>
    <t>E.03.000.049551</t>
  </si>
  <si>
    <t>S.04.000.081349</t>
  </si>
  <si>
    <t>PREÇOS DE MERCADO</t>
  </si>
  <si>
    <t>MÉDIA</t>
  </si>
  <si>
    <t>PREÇO 1 VALOR UNITÁRIO</t>
  </si>
  <si>
    <t>PREÇO 2 VALOR UNITÁRIO</t>
  </si>
  <si>
    <t>PREÇO 3 VALOR UNITÁRIO</t>
  </si>
  <si>
    <t>SINAPI - I</t>
  </si>
  <si>
    <t>LÂMPADA VAPOR SODIO 100W - E40  – TUBULAR</t>
  </si>
  <si>
    <t>4096</t>
  </si>
  <si>
    <t>CPOS - I</t>
  </si>
  <si>
    <t xml:space="preserve">SINAPI - I </t>
  </si>
  <si>
    <t>11272</t>
  </si>
  <si>
    <t>QTD</t>
  </si>
  <si>
    <t>P.19.000.048530</t>
  </si>
  <si>
    <t>CAMINHÃO MUNCK E DEMAIS EQUIPAMENTOS EPC´S</t>
  </si>
  <si>
    <t xml:space="preserve">MOTORISTA OPERADOR </t>
  </si>
  <si>
    <t>ISOLADOR ROLDANA  2 LEITOS</t>
  </si>
  <si>
    <t>PARAFUSO CABEÇA QUADRADA M16 x 200 mm</t>
  </si>
  <si>
    <t>LAÇO PRE-FORMADO DE ROLDANA</t>
  </si>
  <si>
    <t>ARRUELA QUADRADA 50 X 3 X 18 MM</t>
  </si>
  <si>
    <t>ALCA PREFORMADA DE DISTRIBUICAO</t>
  </si>
  <si>
    <t>ABRACADEIRA PLÁSTICA</t>
  </si>
  <si>
    <t>Pilar do Sul, 15 de Abril de 2019.</t>
  </si>
  <si>
    <t>VALOR UNITÁRIO (COM BDI 22,00 %)</t>
  </si>
  <si>
    <t>CRONOGRAMA FÍSICO-FINANCEIRO</t>
  </si>
  <si>
    <t>PRAZO DA OBRA</t>
  </si>
  <si>
    <t>10 meses</t>
  </si>
  <si>
    <t>DESCRIMINAÇÃO</t>
  </si>
  <si>
    <t>ETAPA</t>
  </si>
  <si>
    <t>1 MÊS</t>
  </si>
  <si>
    <t>2 MÊS</t>
  </si>
  <si>
    <t>3 MÊS</t>
  </si>
  <si>
    <t>4 MÊS</t>
  </si>
  <si>
    <t>5 MÊS</t>
  </si>
  <si>
    <t>6 MÊS</t>
  </si>
  <si>
    <t>7 MÊS</t>
  </si>
  <si>
    <t>8 MÊS</t>
  </si>
  <si>
    <t>9 MÊS</t>
  </si>
  <si>
    <t>10 MÊS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</si>
  <si>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</si>
  <si>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</si>
  <si>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RESUMO DO ORÇAMENTO</t>
  </si>
  <si>
    <t>TOTAL (R$)</t>
  </si>
  <si>
    <t>TOTAL (%)</t>
  </si>
  <si>
    <t>ACUMULADO (R$)</t>
  </si>
  <si>
    <t>ACUMULADO (%)</t>
  </si>
  <si>
    <t>OBS.: 1 - OS PRAZOS DAS ETAPAS SERÃO CONSIDERADOS A PARTIR DA DATA DA ASSINATURA DA ORDEM DE SERVIÇO INICIAL EMITIDA PELO PREFEITURA.</t>
  </si>
  <si>
    <t>UND</t>
  </si>
  <si>
    <t>TOTAL COM                    BDI ( 22 %)</t>
  </si>
  <si>
    <t xml:space="preserve">                                                                                                    </t>
  </si>
  <si>
    <t xml:space="preserve">Pilar do Sul, 15 de Abril de 2019.  </t>
  </si>
  <si>
    <t>Pilar do Sul, 15 de Abril de 2019</t>
  </si>
  <si>
    <t>LOCAL: VÁRIAS LOCALIDADES DO MUNICÍPIO DE PILAR DO SUL-SP</t>
  </si>
  <si>
    <t xml:space="preserve">FONTES: PREÇOS DE MERCADO BASEADOS EM 3 ORÇAMENTOS // CPOS 175 DES -  MARÇO/2019 // SINAPI DES. - MARÇO/2019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</si>
</sst>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Ativar&quot;;&quot;Ativar&quot;;&quot;Desativar&quot;"/>
    <numFmt numFmtId="170" formatCode="&quot;R$&quot;\ #,##0.00"/>
    <numFmt numFmtId="171" formatCode="0.0"/>
  </numFmts>
  <fonts count="6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9"/>
      <name val="Arial"/>
      <family val="2"/>
    </font>
    <font>
      <sz val="8"/>
      <color indexed="8"/>
      <name val="Calibri"/>
      <family val="2"/>
    </font>
    <font>
      <b/>
      <i/>
      <sz val="18"/>
      <color indexed="8"/>
      <name val="Arial Narrow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sz val="9"/>
      <color theme="0"/>
      <name val="Arial"/>
      <family val="2"/>
    </font>
    <font>
      <b/>
      <sz val="11"/>
      <color rgb="FF000000"/>
      <name val="Arial Narrow"/>
      <family val="2"/>
    </font>
    <font>
      <sz val="8"/>
      <color theme="1"/>
      <name val="Calibri"/>
      <family val="2"/>
    </font>
    <font>
      <b/>
      <i/>
      <sz val="18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64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34" borderId="21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64" fontId="5" fillId="0" borderId="19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7" fillId="36" borderId="33" xfId="0" applyFont="1" applyFill="1" applyBorder="1" applyAlignment="1">
      <alignment horizontal="center"/>
    </xf>
    <xf numFmtId="0" fontId="57" fillId="36" borderId="34" xfId="0" applyFont="1" applyFill="1" applyBorder="1" applyAlignment="1">
      <alignment horizontal="center"/>
    </xf>
    <xf numFmtId="0" fontId="57" fillId="36" borderId="35" xfId="0" applyFont="1" applyFill="1" applyBorder="1" applyAlignment="1">
      <alignment horizontal="center"/>
    </xf>
    <xf numFmtId="0" fontId="57" fillId="36" borderId="36" xfId="0" applyFont="1" applyFill="1" applyBorder="1" applyAlignment="1">
      <alignment horizontal="center" vertical="center"/>
    </xf>
    <xf numFmtId="0" fontId="57" fillId="36" borderId="37" xfId="0" applyFont="1" applyFill="1" applyBorder="1" applyAlignment="1">
      <alignment horizontal="center" vertical="center"/>
    </xf>
    <xf numFmtId="0" fontId="58" fillId="37" borderId="38" xfId="0" applyFont="1" applyFill="1" applyBorder="1" applyAlignment="1">
      <alignment horizontal="center"/>
    </xf>
    <xf numFmtId="0" fontId="58" fillId="37" borderId="39" xfId="0" applyFont="1" applyFill="1" applyBorder="1" applyAlignment="1">
      <alignment/>
    </xf>
    <xf numFmtId="4" fontId="58" fillId="37" borderId="40" xfId="0" applyNumberFormat="1" applyFont="1" applyFill="1" applyBorder="1" applyAlignment="1">
      <alignment horizontal="center" vertical="center"/>
    </xf>
    <xf numFmtId="10" fontId="59" fillId="38" borderId="41" xfId="50" applyNumberFormat="1" applyFont="1" applyFill="1" applyBorder="1" applyAlignment="1">
      <alignment horizontal="center" vertical="center"/>
    </xf>
    <xf numFmtId="10" fontId="59" fillId="37" borderId="42" xfId="50" applyNumberFormat="1" applyFont="1" applyFill="1" applyBorder="1" applyAlignment="1">
      <alignment horizontal="center" vertical="center"/>
    </xf>
    <xf numFmtId="0" fontId="58" fillId="37" borderId="43" xfId="0" applyFont="1" applyFill="1" applyBorder="1" applyAlignment="1">
      <alignment horizontal="center"/>
    </xf>
    <xf numFmtId="0" fontId="59" fillId="37" borderId="44" xfId="0" applyFont="1" applyFill="1" applyBorder="1" applyAlignment="1">
      <alignment/>
    </xf>
    <xf numFmtId="10" fontId="60" fillId="37" borderId="45" xfId="50" applyNumberFormat="1" applyFont="1" applyFill="1" applyBorder="1" applyAlignment="1">
      <alignment horizontal="center" vertical="center"/>
    </xf>
    <xf numFmtId="4" fontId="58" fillId="37" borderId="46" xfId="0" applyNumberFormat="1" applyFont="1" applyFill="1" applyBorder="1" applyAlignment="1">
      <alignment horizontal="center" vertical="center"/>
    </xf>
    <xf numFmtId="4" fontId="58" fillId="37" borderId="42" xfId="0" applyNumberFormat="1" applyFont="1" applyFill="1" applyBorder="1" applyAlignment="1">
      <alignment horizontal="center" vertical="center"/>
    </xf>
    <xf numFmtId="4" fontId="58" fillId="37" borderId="47" xfId="0" applyNumberFormat="1" applyFont="1" applyFill="1" applyBorder="1" applyAlignment="1">
      <alignment horizontal="center" vertical="center"/>
    </xf>
    <xf numFmtId="10" fontId="59" fillId="38" borderId="48" xfId="50" applyNumberFormat="1" applyFont="1" applyFill="1" applyBorder="1" applyAlignment="1">
      <alignment horizontal="center" vertical="center"/>
    </xf>
    <xf numFmtId="4" fontId="58" fillId="38" borderId="49" xfId="0" applyNumberFormat="1" applyFont="1" applyFill="1" applyBorder="1" applyAlignment="1">
      <alignment horizontal="center" vertical="center"/>
    </xf>
    <xf numFmtId="4" fontId="9" fillId="37" borderId="40" xfId="50" applyNumberFormat="1" applyFont="1" applyFill="1" applyBorder="1" applyAlignment="1">
      <alignment horizontal="center" vertical="center"/>
    </xf>
    <xf numFmtId="4" fontId="58" fillId="37" borderId="40" xfId="0" applyNumberFormat="1" applyFont="1" applyFill="1" applyBorder="1" applyAlignment="1">
      <alignment horizontal="center"/>
    </xf>
    <xf numFmtId="4" fontId="58" fillId="37" borderId="50" xfId="0" applyNumberFormat="1" applyFont="1" applyFill="1" applyBorder="1" applyAlignment="1">
      <alignment horizontal="center" vertical="center"/>
    </xf>
    <xf numFmtId="0" fontId="58" fillId="37" borderId="51" xfId="0" applyFont="1" applyFill="1" applyBorder="1" applyAlignment="1">
      <alignment horizontal="center"/>
    </xf>
    <xf numFmtId="0" fontId="59" fillId="37" borderId="47" xfId="0" applyFont="1" applyFill="1" applyBorder="1" applyAlignment="1">
      <alignment/>
    </xf>
    <xf numFmtId="10" fontId="60" fillId="37" borderId="52" xfId="50" applyNumberFormat="1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/>
    </xf>
    <xf numFmtId="0" fontId="59" fillId="0" borderId="0" xfId="0" applyFont="1" applyAlignment="1">
      <alignment/>
    </xf>
    <xf numFmtId="170" fontId="61" fillId="38" borderId="54" xfId="0" applyNumberFormat="1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/>
    </xf>
    <xf numFmtId="170" fontId="58" fillId="39" borderId="56" xfId="0" applyNumberFormat="1" applyFont="1" applyFill="1" applyBorder="1" applyAlignment="1">
      <alignment horizontal="center" vertical="center"/>
    </xf>
    <xf numFmtId="170" fontId="58" fillId="39" borderId="42" xfId="0" applyNumberFormat="1" applyFont="1" applyFill="1" applyBorder="1" applyAlignment="1">
      <alignment horizontal="center" vertical="center"/>
    </xf>
    <xf numFmtId="170" fontId="58" fillId="39" borderId="57" xfId="0" applyNumberFormat="1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/>
    </xf>
    <xf numFmtId="10" fontId="60" fillId="0" borderId="56" xfId="50" applyNumberFormat="1" applyFont="1" applyFill="1" applyBorder="1" applyAlignment="1">
      <alignment horizontal="center" vertical="center"/>
    </xf>
    <xf numFmtId="10" fontId="60" fillId="0" borderId="42" xfId="50" applyNumberFormat="1" applyFont="1" applyFill="1" applyBorder="1" applyAlignment="1">
      <alignment horizontal="center" vertical="center"/>
    </xf>
    <xf numFmtId="10" fontId="60" fillId="0" borderId="57" xfId="50" applyNumberFormat="1" applyFont="1" applyFill="1" applyBorder="1" applyAlignment="1">
      <alignment horizontal="center" vertical="center"/>
    </xf>
    <xf numFmtId="4" fontId="59" fillId="0" borderId="56" xfId="0" applyNumberFormat="1" applyFont="1" applyFill="1" applyBorder="1" applyAlignment="1">
      <alignment horizontal="center" vertical="center"/>
    </xf>
    <xf numFmtId="4" fontId="59" fillId="0" borderId="42" xfId="0" applyNumberFormat="1" applyFont="1" applyFill="1" applyBorder="1" applyAlignment="1">
      <alignment horizontal="center" vertical="center"/>
    </xf>
    <xf numFmtId="4" fontId="59" fillId="0" borderId="57" xfId="0" applyNumberFormat="1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/>
    </xf>
    <xf numFmtId="10" fontId="60" fillId="0" borderId="43" xfId="50" applyNumberFormat="1" applyFont="1" applyFill="1" applyBorder="1" applyAlignment="1">
      <alignment horizontal="center" vertical="center"/>
    </xf>
    <xf numFmtId="10" fontId="60" fillId="0" borderId="44" xfId="50" applyNumberFormat="1" applyFont="1" applyFill="1" applyBorder="1" applyAlignment="1">
      <alignment horizontal="center" vertical="center"/>
    </xf>
    <xf numFmtId="10" fontId="60" fillId="0" borderId="45" xfId="5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45" applyNumberFormat="1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center" vertical="center"/>
    </xf>
    <xf numFmtId="4" fontId="59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Border="1" applyAlignment="1">
      <alignment vertical="center"/>
    </xf>
    <xf numFmtId="0" fontId="5" fillId="40" borderId="59" xfId="0" applyFont="1" applyFill="1" applyBorder="1" applyAlignment="1">
      <alignment horizontal="center" vertical="center"/>
    </xf>
    <xf numFmtId="0" fontId="6" fillId="40" borderId="59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left" vertical="center" wrapText="1"/>
    </xf>
    <xf numFmtId="164" fontId="6" fillId="40" borderId="10" xfId="0" applyNumberFormat="1" applyFont="1" applyFill="1" applyBorder="1" applyAlignment="1">
      <alignment horizontal="center" vertical="center"/>
    </xf>
    <xf numFmtId="164" fontId="6" fillId="40" borderId="29" xfId="0" applyNumberFormat="1" applyFont="1" applyFill="1" applyBorder="1" applyAlignment="1">
      <alignment horizontal="center" vertical="center"/>
    </xf>
    <xf numFmtId="164" fontId="6" fillId="40" borderId="21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center"/>
    </xf>
    <xf numFmtId="0" fontId="5" fillId="40" borderId="60" xfId="0" applyFont="1" applyFill="1" applyBorder="1" applyAlignment="1">
      <alignment horizontal="center" vertical="center"/>
    </xf>
    <xf numFmtId="0" fontId="6" fillId="40" borderId="61" xfId="0" applyFont="1" applyFill="1" applyBorder="1" applyAlignment="1">
      <alignment horizontal="center" vertical="center"/>
    </xf>
    <xf numFmtId="0" fontId="6" fillId="40" borderId="62" xfId="0" applyFont="1" applyFill="1" applyBorder="1" applyAlignment="1">
      <alignment horizontal="center" vertical="center"/>
    </xf>
    <xf numFmtId="0" fontId="6" fillId="40" borderId="62" xfId="0" applyFont="1" applyFill="1" applyBorder="1" applyAlignment="1">
      <alignment horizontal="left" vertical="center"/>
    </xf>
    <xf numFmtId="0" fontId="6" fillId="38" borderId="60" xfId="0" applyFont="1" applyFill="1" applyBorder="1" applyAlignment="1">
      <alignment horizontal="center" vertical="center"/>
    </xf>
    <xf numFmtId="164" fontId="6" fillId="40" borderId="63" xfId="0" applyNumberFormat="1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left" wrapText="1"/>
    </xf>
    <xf numFmtId="0" fontId="62" fillId="41" borderId="12" xfId="0" applyFont="1" applyFill="1" applyBorder="1" applyAlignment="1">
      <alignment horizontal="center" vertical="center"/>
    </xf>
    <xf numFmtId="0" fontId="62" fillId="41" borderId="64" xfId="0" applyFont="1" applyFill="1" applyBorder="1" applyAlignment="1">
      <alignment horizontal="center" vertical="center" wrapText="1"/>
    </xf>
    <xf numFmtId="0" fontId="62" fillId="41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right" vertical="center"/>
    </xf>
    <xf numFmtId="170" fontId="3" fillId="40" borderId="10" xfId="0" applyNumberFormat="1" applyFont="1" applyFill="1" applyBorder="1" applyAlignment="1">
      <alignment horizontal="center" vertical="center"/>
    </xf>
    <xf numFmtId="0" fontId="3" fillId="40" borderId="65" xfId="0" applyFont="1" applyFill="1" applyBorder="1" applyAlignment="1">
      <alignment horizontal="center" vertical="center"/>
    </xf>
    <xf numFmtId="0" fontId="3" fillId="40" borderId="60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58" fillId="37" borderId="39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6" fillId="38" borderId="72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164" fontId="3" fillId="0" borderId="6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73" xfId="0" applyNumberFormat="1" applyFont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" fillId="38" borderId="76" xfId="0" applyFont="1" applyFill="1" applyBorder="1" applyAlignment="1">
      <alignment horizontal="center" vertical="center"/>
    </xf>
    <xf numFmtId="0" fontId="6" fillId="38" borderId="77" xfId="0" applyFont="1" applyFill="1" applyBorder="1" applyAlignment="1">
      <alignment horizontal="center" vertical="center"/>
    </xf>
    <xf numFmtId="0" fontId="6" fillId="38" borderId="7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1" fillId="33" borderId="79" xfId="0" applyFont="1" applyFill="1" applyBorder="1" applyAlignment="1">
      <alignment horizontal="center"/>
    </xf>
    <xf numFmtId="0" fontId="1" fillId="33" borderId="80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70" fontId="3" fillId="40" borderId="29" xfId="0" applyNumberFormat="1" applyFont="1" applyFill="1" applyBorder="1" applyAlignment="1">
      <alignment horizontal="center" vertical="center" wrapText="1"/>
    </xf>
    <xf numFmtId="170" fontId="3" fillId="40" borderId="15" xfId="0" applyNumberFormat="1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63" fillId="0" borderId="85" xfId="0" applyFont="1" applyFill="1" applyBorder="1" applyAlignment="1">
      <alignment horizontal="left"/>
    </xf>
    <xf numFmtId="0" fontId="63" fillId="0" borderId="46" xfId="0" applyFont="1" applyFill="1" applyBorder="1" applyAlignment="1">
      <alignment horizontal="left"/>
    </xf>
    <xf numFmtId="0" fontId="63" fillId="0" borderId="86" xfId="0" applyFont="1" applyFill="1" applyBorder="1" applyAlignment="1">
      <alignment horizontal="left"/>
    </xf>
    <xf numFmtId="0" fontId="63" fillId="0" borderId="87" xfId="0" applyFont="1" applyFill="1" applyBorder="1" applyAlignment="1">
      <alignment horizontal="left"/>
    </xf>
    <xf numFmtId="0" fontId="64" fillId="0" borderId="55" xfId="48" applyFont="1" applyBorder="1" applyAlignment="1">
      <alignment horizontal="left" vertical="center" wrapText="1"/>
      <protection/>
    </xf>
    <xf numFmtId="0" fontId="64" fillId="0" borderId="53" xfId="48" applyFont="1" applyBorder="1" applyAlignment="1">
      <alignment horizontal="left" vertical="center" wrapText="1"/>
      <protection/>
    </xf>
    <xf numFmtId="0" fontId="64" fillId="0" borderId="88" xfId="48" applyFont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65" fillId="42" borderId="66" xfId="0" applyFont="1" applyFill="1" applyBorder="1" applyAlignment="1">
      <alignment horizontal="center" vertical="center"/>
    </xf>
    <xf numFmtId="0" fontId="65" fillId="42" borderId="67" xfId="0" applyFont="1" applyFill="1" applyBorder="1" applyAlignment="1">
      <alignment horizontal="center" vertical="center"/>
    </xf>
    <xf numFmtId="0" fontId="65" fillId="42" borderId="68" xfId="0" applyFont="1" applyFill="1" applyBorder="1" applyAlignment="1">
      <alignment horizontal="center" vertical="center"/>
    </xf>
    <xf numFmtId="0" fontId="65" fillId="42" borderId="69" xfId="0" applyFont="1" applyFill="1" applyBorder="1" applyAlignment="1">
      <alignment horizontal="center" vertical="center"/>
    </xf>
    <xf numFmtId="0" fontId="65" fillId="42" borderId="70" xfId="0" applyFont="1" applyFill="1" applyBorder="1" applyAlignment="1">
      <alignment horizontal="center" vertical="center"/>
    </xf>
    <xf numFmtId="0" fontId="65" fillId="42" borderId="71" xfId="0" applyFont="1" applyFill="1" applyBorder="1" applyAlignment="1">
      <alignment horizontal="center" vertical="center"/>
    </xf>
    <xf numFmtId="0" fontId="61" fillId="42" borderId="54" xfId="0" applyFont="1" applyFill="1" applyBorder="1" applyAlignment="1">
      <alignment horizontal="center"/>
    </xf>
    <xf numFmtId="0" fontId="61" fillId="42" borderId="83" xfId="0" applyFont="1" applyFill="1" applyBorder="1" applyAlignment="1">
      <alignment horizontal="center"/>
    </xf>
    <xf numFmtId="0" fontId="61" fillId="42" borderId="84" xfId="0" applyFont="1" applyFill="1" applyBorder="1" applyAlignment="1">
      <alignment horizontal="center"/>
    </xf>
    <xf numFmtId="0" fontId="63" fillId="0" borderId="89" xfId="0" applyFont="1" applyFill="1" applyBorder="1" applyAlignment="1">
      <alignment horizontal="left" vertical="center"/>
    </xf>
    <xf numFmtId="0" fontId="63" fillId="0" borderId="90" xfId="0" applyFont="1" applyFill="1" applyBorder="1" applyAlignment="1">
      <alignment horizontal="left" vertical="center"/>
    </xf>
    <xf numFmtId="0" fontId="3" fillId="33" borderId="91" xfId="0" applyFont="1" applyFill="1" applyBorder="1" applyAlignment="1">
      <alignment horizontal="center" vertical="center"/>
    </xf>
    <xf numFmtId="164" fontId="3" fillId="0" borderId="60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73" xfId="0" applyNumberFormat="1" applyFont="1" applyBorder="1" applyAlignment="1">
      <alignment horizontal="left" vertical="center" wrapText="1"/>
    </xf>
    <xf numFmtId="164" fontId="5" fillId="40" borderId="63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7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2</xdr:row>
      <xdr:rowOff>9525</xdr:rowOff>
    </xdr:from>
    <xdr:to>
      <xdr:col>5</xdr:col>
      <xdr:colOff>9525</xdr:colOff>
      <xdr:row>5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33375"/>
          <a:ext cx="7600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952500</xdr:colOff>
      <xdr:row>80</xdr:row>
      <xdr:rowOff>76200</xdr:rowOff>
    </xdr:from>
    <xdr:ext cx="3124200" cy="971550"/>
    <xdr:sp>
      <xdr:nvSpPr>
        <xdr:cNvPr id="2" name="CaixaDeTexto 2"/>
        <xdr:cNvSpPr txBox="1">
          <a:spLocks noChangeArrowheads="1"/>
        </xdr:cNvSpPr>
      </xdr:nvSpPr>
      <xdr:spPr>
        <a:xfrm>
          <a:off x="2400300" y="16392525"/>
          <a:ext cx="3124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EDUARDO OLIVEIRA DOS SANTOS JUNIOR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 Civil - PMPS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CREA/SP nº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5069244515 - ART:  28027230180295248
</a:t>
          </a:r>
        </a:p>
      </xdr:txBody>
    </xdr:sp>
    <xdr:clientData/>
  </xdr:oneCellAnchor>
  <xdr:oneCellAnchor>
    <xdr:from>
      <xdr:col>5</xdr:col>
      <xdr:colOff>247650</xdr:colOff>
      <xdr:row>81</xdr:row>
      <xdr:rowOff>104775</xdr:rowOff>
    </xdr:from>
    <xdr:ext cx="3124200" cy="857250"/>
    <xdr:sp>
      <xdr:nvSpPr>
        <xdr:cNvPr id="3" name="CaixaDeTexto 3"/>
        <xdr:cNvSpPr txBox="1">
          <a:spLocks noChangeArrowheads="1"/>
        </xdr:cNvSpPr>
      </xdr:nvSpPr>
      <xdr:spPr>
        <a:xfrm>
          <a:off x="10229850" y="16583025"/>
          <a:ext cx="3124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PEDRO BALDUINO DE OLIVEIRA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 de Obras, Infraestrutura e Urbanismo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123825</xdr:rowOff>
    </xdr:from>
    <xdr:to>
      <xdr:col>4</xdr:col>
      <xdr:colOff>304800</xdr:colOff>
      <xdr:row>0</xdr:row>
      <xdr:rowOff>933450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3825"/>
          <a:ext cx="6210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123825</xdr:rowOff>
    </xdr:from>
    <xdr:to>
      <xdr:col>3</xdr:col>
      <xdr:colOff>438150</xdr:colOff>
      <xdr:row>0</xdr:row>
      <xdr:rowOff>933450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6210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74</xdr:row>
      <xdr:rowOff>0</xdr:rowOff>
    </xdr:from>
    <xdr:ext cx="3324225" cy="981075"/>
    <xdr:sp>
      <xdr:nvSpPr>
        <xdr:cNvPr id="3" name="CaixaDeTexto 3"/>
        <xdr:cNvSpPr txBox="1">
          <a:spLocks noChangeArrowheads="1"/>
        </xdr:cNvSpPr>
      </xdr:nvSpPr>
      <xdr:spPr>
        <a:xfrm>
          <a:off x="0" y="13449300"/>
          <a:ext cx="33242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EDUARDO OLIVEIRA DOS SANTOS JUNIOR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 Civil - PMPS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CREA/SP nº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5069244515 - ART:  28027230180295248
</a:t>
          </a:r>
        </a:p>
      </xdr:txBody>
    </xdr:sp>
    <xdr:clientData/>
  </xdr:oneCellAnchor>
  <xdr:oneCellAnchor>
    <xdr:from>
      <xdr:col>1</xdr:col>
      <xdr:colOff>3409950</xdr:colOff>
      <xdr:row>74</xdr:row>
      <xdr:rowOff>9525</xdr:rowOff>
    </xdr:from>
    <xdr:ext cx="3343275" cy="828675"/>
    <xdr:sp>
      <xdr:nvSpPr>
        <xdr:cNvPr id="4" name="CaixaDeTexto 4"/>
        <xdr:cNvSpPr txBox="1">
          <a:spLocks noChangeArrowheads="1"/>
        </xdr:cNvSpPr>
      </xdr:nvSpPr>
      <xdr:spPr>
        <a:xfrm>
          <a:off x="4171950" y="13458825"/>
          <a:ext cx="33432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PEDRO BALDUINO DE OLIVEIRA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 de Obras, Infraestrutura e Urbanismo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48</xdr:row>
      <xdr:rowOff>152400</xdr:rowOff>
    </xdr:from>
    <xdr:ext cx="3324225" cy="981075"/>
    <xdr:sp>
      <xdr:nvSpPr>
        <xdr:cNvPr id="1" name="CaixaDeTexto 3"/>
        <xdr:cNvSpPr txBox="1">
          <a:spLocks noChangeArrowheads="1"/>
        </xdr:cNvSpPr>
      </xdr:nvSpPr>
      <xdr:spPr>
        <a:xfrm>
          <a:off x="609600" y="10382250"/>
          <a:ext cx="33242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EDUARDO OLIVEIRA DOS SANTOS JUNIOR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 Civil - PMPS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CREA/SP nº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5069244515 - ART:  28027230180295248
</a:t>
          </a:r>
        </a:p>
      </xdr:txBody>
    </xdr:sp>
    <xdr:clientData/>
  </xdr:oneCellAnchor>
  <xdr:oneCellAnchor>
    <xdr:from>
      <xdr:col>5</xdr:col>
      <xdr:colOff>85725</xdr:colOff>
      <xdr:row>48</xdr:row>
      <xdr:rowOff>152400</xdr:rowOff>
    </xdr:from>
    <xdr:ext cx="3343275" cy="828675"/>
    <xdr:sp>
      <xdr:nvSpPr>
        <xdr:cNvPr id="2" name="CaixaDeTexto 4"/>
        <xdr:cNvSpPr txBox="1">
          <a:spLocks noChangeArrowheads="1"/>
        </xdr:cNvSpPr>
      </xdr:nvSpPr>
      <xdr:spPr>
        <a:xfrm>
          <a:off x="7877175" y="10382250"/>
          <a:ext cx="33432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PEDRO BALDUINO DE OLIVEIRA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Secretário de Obras, Infraestrutura e Urbanismo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72"/>
  <sheetViews>
    <sheetView showZeros="0" tabSelected="1" view="pageBreakPreview" zoomScale="90" zoomScaleNormal="75" zoomScaleSheetLayoutView="90" zoomScalePageLayoutView="0" workbookViewId="0" topLeftCell="A47">
      <selection activeCell="D74" sqref="D74"/>
    </sheetView>
  </sheetViews>
  <sheetFormatPr defaultColWidth="11.57421875" defaultRowHeight="12.75"/>
  <cols>
    <col min="1" max="1" width="6.28125" style="1" bestFit="1" customWidth="1"/>
    <col min="2" max="2" width="15.421875" style="2" customWidth="1"/>
    <col min="3" max="3" width="17.140625" style="2" bestFit="1" customWidth="1"/>
    <col min="4" max="4" width="104.57421875" style="15" bestFit="1" customWidth="1"/>
    <col min="5" max="5" width="6.28125" style="3" customWidth="1"/>
    <col min="6" max="6" width="10.00390625" style="4" bestFit="1" customWidth="1"/>
    <col min="7" max="7" width="19.421875" style="5" bestFit="1" customWidth="1"/>
    <col min="8" max="8" width="19.421875" style="5" customWidth="1"/>
    <col min="9" max="9" width="16.28125" style="5" bestFit="1" customWidth="1"/>
    <col min="10" max="13" width="13.57421875" style="6" bestFit="1" customWidth="1"/>
    <col min="14" max="77" width="11.57421875" style="6" customWidth="1"/>
  </cols>
  <sheetData>
    <row r="1" spans="1:9" ht="12.75">
      <c r="A1" s="169"/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69"/>
      <c r="B2" s="169"/>
      <c r="C2" s="169"/>
      <c r="D2" s="169"/>
      <c r="E2" s="169"/>
      <c r="F2" s="169"/>
      <c r="G2" s="169"/>
      <c r="H2" s="169"/>
      <c r="I2" s="169"/>
    </row>
    <row r="3" spans="1:9" ht="15.75" customHeight="1">
      <c r="A3" s="169"/>
      <c r="B3" s="169"/>
      <c r="C3" s="169"/>
      <c r="D3" s="169"/>
      <c r="E3" s="169"/>
      <c r="F3" s="169"/>
      <c r="G3" s="169"/>
      <c r="H3" s="169"/>
      <c r="I3" s="169"/>
    </row>
    <row r="4" spans="1:9" ht="1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9" ht="15" customHeight="1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3.5" thickBot="1">
      <c r="A7" s="169"/>
      <c r="B7" s="169"/>
      <c r="C7" s="169"/>
      <c r="D7" s="169"/>
      <c r="E7" s="169"/>
      <c r="F7" s="169"/>
      <c r="G7" s="169"/>
      <c r="H7" s="169"/>
      <c r="I7" s="169"/>
    </row>
    <row r="8" spans="1:12" ht="12.75" customHeight="1">
      <c r="A8" s="170" t="s">
        <v>18</v>
      </c>
      <c r="B8" s="171"/>
      <c r="C8" s="171"/>
      <c r="D8" s="171"/>
      <c r="E8" s="171"/>
      <c r="F8" s="171"/>
      <c r="G8" s="171"/>
      <c r="H8" s="171"/>
      <c r="I8" s="172"/>
      <c r="J8" s="190"/>
      <c r="K8" s="190"/>
      <c r="L8" s="190"/>
    </row>
    <row r="9" spans="1:12" ht="7.5" customHeight="1" thickBot="1">
      <c r="A9" s="173"/>
      <c r="B9" s="174"/>
      <c r="C9" s="174"/>
      <c r="D9" s="174"/>
      <c r="E9" s="174"/>
      <c r="F9" s="174"/>
      <c r="G9" s="174"/>
      <c r="H9" s="174"/>
      <c r="I9" s="175"/>
      <c r="J9" s="190"/>
      <c r="K9" s="190"/>
      <c r="L9" s="190"/>
    </row>
    <row r="10" spans="1:9" ht="0.75" customHeight="1" hidden="1">
      <c r="A10" s="195"/>
      <c r="B10" s="196"/>
      <c r="C10" s="196"/>
      <c r="D10" s="196"/>
      <c r="E10" s="196"/>
      <c r="F10" s="196"/>
      <c r="G10" s="196"/>
      <c r="H10" s="197"/>
      <c r="I10" s="198"/>
    </row>
    <row r="11" spans="1:13" ht="14.25" customHeight="1">
      <c r="A11" s="184" t="s">
        <v>120</v>
      </c>
      <c r="B11" s="185"/>
      <c r="C11" s="185"/>
      <c r="D11" s="185"/>
      <c r="E11" s="185"/>
      <c r="F11" s="185"/>
      <c r="G11" s="185"/>
      <c r="H11" s="186"/>
      <c r="I11" s="187"/>
      <c r="J11" s="184" t="s">
        <v>69</v>
      </c>
      <c r="K11" s="185"/>
      <c r="L11" s="185"/>
      <c r="M11" s="185"/>
    </row>
    <row r="12" spans="1:13" ht="45" customHeight="1">
      <c r="A12" s="70" t="s">
        <v>0</v>
      </c>
      <c r="B12" s="188"/>
      <c r="C12" s="189"/>
      <c r="D12" s="69" t="s">
        <v>2</v>
      </c>
      <c r="E12" s="41" t="s">
        <v>3</v>
      </c>
      <c r="F12" s="41" t="s">
        <v>80</v>
      </c>
      <c r="G12" s="42" t="s">
        <v>5</v>
      </c>
      <c r="H12" s="68" t="s">
        <v>91</v>
      </c>
      <c r="I12" s="43" t="s">
        <v>6</v>
      </c>
      <c r="J12" s="65" t="s">
        <v>71</v>
      </c>
      <c r="K12" s="65" t="s">
        <v>72</v>
      </c>
      <c r="L12" s="65" t="s">
        <v>73</v>
      </c>
      <c r="M12" s="43" t="s">
        <v>70</v>
      </c>
    </row>
    <row r="13" spans="1:13" ht="28.5">
      <c r="A13" s="138">
        <v>1</v>
      </c>
      <c r="B13" s="139" t="s">
        <v>1</v>
      </c>
      <c r="C13" s="140" t="s">
        <v>26</v>
      </c>
      <c r="D13" s="141" t="s">
        <v>11</v>
      </c>
      <c r="E13" s="140" t="s">
        <v>3</v>
      </c>
      <c r="F13" s="140">
        <v>35</v>
      </c>
      <c r="G13" s="142">
        <f>SUM(G14:G24)</f>
        <v>978.6933333333333</v>
      </c>
      <c r="H13" s="143">
        <f>G13*1.22</f>
        <v>1194.0058666666666</v>
      </c>
      <c r="I13" s="144">
        <f>H13*F13</f>
        <v>41790.20533333333</v>
      </c>
      <c r="J13" s="144"/>
      <c r="K13" s="144"/>
      <c r="L13" s="144"/>
      <c r="M13" s="144"/>
    </row>
    <row r="14" spans="1:13" ht="14.25">
      <c r="A14" s="180"/>
      <c r="B14" s="51" t="s">
        <v>77</v>
      </c>
      <c r="C14" s="45" t="s">
        <v>81</v>
      </c>
      <c r="D14" s="50" t="s">
        <v>7</v>
      </c>
      <c r="E14" s="46" t="s">
        <v>3</v>
      </c>
      <c r="F14" s="46">
        <v>2</v>
      </c>
      <c r="G14" s="47">
        <v>27.63</v>
      </c>
      <c r="H14" s="66">
        <f>G14*1.22</f>
        <v>33.7086</v>
      </c>
      <c r="I14" s="48">
        <f>H14*F14</f>
        <v>67.4172</v>
      </c>
      <c r="J14" s="66"/>
      <c r="K14" s="66"/>
      <c r="L14" s="66"/>
      <c r="M14" s="66"/>
    </row>
    <row r="15" spans="1:13" ht="28.5">
      <c r="A15" s="177"/>
      <c r="B15" s="44" t="s">
        <v>60</v>
      </c>
      <c r="C15" s="49" t="s">
        <v>70</v>
      </c>
      <c r="D15" s="50" t="s">
        <v>12</v>
      </c>
      <c r="E15" s="46" t="s">
        <v>3</v>
      </c>
      <c r="F15" s="46">
        <v>1</v>
      </c>
      <c r="G15" s="47">
        <f>M15</f>
        <v>112.35000000000001</v>
      </c>
      <c r="H15" s="66">
        <f aca="true" t="shared" si="0" ref="H15:H24">G15*1.22</f>
        <v>137.067</v>
      </c>
      <c r="I15" s="48">
        <f aca="true" t="shared" si="1" ref="I15:I24">H15*F15</f>
        <v>137.067</v>
      </c>
      <c r="J15" s="48">
        <v>119.7</v>
      </c>
      <c r="K15" s="48">
        <v>113.4</v>
      </c>
      <c r="L15" s="48">
        <v>103.95</v>
      </c>
      <c r="M15" s="48">
        <f>AVERAGE(J15:L15)</f>
        <v>112.35000000000001</v>
      </c>
    </row>
    <row r="16" spans="1:13" ht="14.25">
      <c r="A16" s="177"/>
      <c r="B16" s="44" t="s">
        <v>60</v>
      </c>
      <c r="C16" s="49" t="s">
        <v>70</v>
      </c>
      <c r="D16" s="50" t="s">
        <v>8</v>
      </c>
      <c r="E16" s="46" t="s">
        <v>3</v>
      </c>
      <c r="F16" s="46">
        <v>2</v>
      </c>
      <c r="G16" s="47">
        <f>M16</f>
        <v>10.026666666666667</v>
      </c>
      <c r="H16" s="66">
        <f t="shared" si="0"/>
        <v>12.232533333333334</v>
      </c>
      <c r="I16" s="48">
        <f t="shared" si="1"/>
        <v>24.46506666666667</v>
      </c>
      <c r="J16" s="48">
        <v>10.84</v>
      </c>
      <c r="K16" s="48">
        <v>10.08</v>
      </c>
      <c r="L16" s="48">
        <v>9.16</v>
      </c>
      <c r="M16" s="48">
        <f>AVERAGE(J16:L16)</f>
        <v>10.026666666666667</v>
      </c>
    </row>
    <row r="17" spans="1:13" ht="14.25">
      <c r="A17" s="177"/>
      <c r="B17" s="44" t="s">
        <v>60</v>
      </c>
      <c r="C17" s="49" t="s">
        <v>70</v>
      </c>
      <c r="D17" s="50" t="s">
        <v>13</v>
      </c>
      <c r="E17" s="46" t="s">
        <v>9</v>
      </c>
      <c r="F17" s="46">
        <v>6</v>
      </c>
      <c r="G17" s="47">
        <f>M17</f>
        <v>1.1666666666666667</v>
      </c>
      <c r="H17" s="66">
        <f t="shared" si="0"/>
        <v>1.4233333333333333</v>
      </c>
      <c r="I17" s="48">
        <f t="shared" si="1"/>
        <v>8.54</v>
      </c>
      <c r="J17" s="48">
        <v>1.23</v>
      </c>
      <c r="K17" s="48">
        <v>1.2</v>
      </c>
      <c r="L17" s="48">
        <v>1.07</v>
      </c>
      <c r="M17" s="48">
        <f>AVERAGE(J17:L17)</f>
        <v>1.1666666666666667</v>
      </c>
    </row>
    <row r="18" spans="1:13" ht="14.25">
      <c r="A18" s="177"/>
      <c r="B18" s="51" t="s">
        <v>77</v>
      </c>
      <c r="C18" s="49" t="s">
        <v>56</v>
      </c>
      <c r="D18" s="50" t="s">
        <v>75</v>
      </c>
      <c r="E18" s="46" t="s">
        <v>3</v>
      </c>
      <c r="F18" s="46">
        <v>1</v>
      </c>
      <c r="G18" s="47">
        <v>32.22</v>
      </c>
      <c r="H18" s="66">
        <f t="shared" si="0"/>
        <v>39.3084</v>
      </c>
      <c r="I18" s="48">
        <f t="shared" si="1"/>
        <v>39.3084</v>
      </c>
      <c r="J18" s="66"/>
      <c r="K18" s="66"/>
      <c r="L18" s="66"/>
      <c r="M18" s="66"/>
    </row>
    <row r="19" spans="1:13" ht="14.25">
      <c r="A19" s="177"/>
      <c r="B19" s="51" t="s">
        <v>77</v>
      </c>
      <c r="C19" s="45" t="s">
        <v>53</v>
      </c>
      <c r="D19" s="50" t="s">
        <v>10</v>
      </c>
      <c r="E19" s="46" t="s">
        <v>3</v>
      </c>
      <c r="F19" s="46">
        <v>1</v>
      </c>
      <c r="G19" s="47">
        <v>49.87</v>
      </c>
      <c r="H19" s="66">
        <f t="shared" si="0"/>
        <v>60.84139999999999</v>
      </c>
      <c r="I19" s="48">
        <f t="shared" si="1"/>
        <v>60.84139999999999</v>
      </c>
      <c r="J19" s="66"/>
      <c r="K19" s="66"/>
      <c r="L19" s="66"/>
      <c r="M19" s="66"/>
    </row>
    <row r="20" spans="1:77" s="10" customFormat="1" ht="14.25">
      <c r="A20" s="177"/>
      <c r="B20" s="51" t="s">
        <v>60</v>
      </c>
      <c r="C20" s="49" t="s">
        <v>70</v>
      </c>
      <c r="D20" s="52" t="s">
        <v>31</v>
      </c>
      <c r="E20" s="46" t="s">
        <v>3</v>
      </c>
      <c r="F20" s="46">
        <v>1</v>
      </c>
      <c r="G20" s="47">
        <f>M20</f>
        <v>504.34999999999997</v>
      </c>
      <c r="H20" s="66">
        <f t="shared" si="0"/>
        <v>615.3069999999999</v>
      </c>
      <c r="I20" s="48">
        <f t="shared" si="1"/>
        <v>615.3069999999999</v>
      </c>
      <c r="J20" s="48">
        <v>530.25</v>
      </c>
      <c r="K20" s="48">
        <v>504</v>
      </c>
      <c r="L20" s="48">
        <v>478.8</v>
      </c>
      <c r="M20" s="48">
        <f>AVERAGE(J20:L20)</f>
        <v>504.34999999999997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13" ht="14.25">
      <c r="A21" s="177"/>
      <c r="B21" s="51" t="s">
        <v>60</v>
      </c>
      <c r="C21" s="49" t="s">
        <v>70</v>
      </c>
      <c r="D21" s="50" t="s">
        <v>23</v>
      </c>
      <c r="E21" s="46" t="s">
        <v>21</v>
      </c>
      <c r="F21" s="46">
        <v>1</v>
      </c>
      <c r="G21" s="47">
        <f>M21</f>
        <v>206.5</v>
      </c>
      <c r="H21" s="66">
        <f t="shared" si="0"/>
        <v>251.93</v>
      </c>
      <c r="I21" s="48">
        <f t="shared" si="1"/>
        <v>251.93</v>
      </c>
      <c r="J21" s="48">
        <v>210</v>
      </c>
      <c r="K21" s="48">
        <v>220.5</v>
      </c>
      <c r="L21" s="48">
        <v>189</v>
      </c>
      <c r="M21" s="48">
        <f>AVERAGE(J21:L21)</f>
        <v>206.5</v>
      </c>
    </row>
    <row r="22" spans="1:13" ht="14.25">
      <c r="A22" s="177"/>
      <c r="B22" s="51" t="s">
        <v>74</v>
      </c>
      <c r="C22" s="49" t="s">
        <v>76</v>
      </c>
      <c r="D22" s="50" t="s">
        <v>22</v>
      </c>
      <c r="E22" s="46" t="s">
        <v>21</v>
      </c>
      <c r="F22" s="46">
        <v>1</v>
      </c>
      <c r="G22" s="47">
        <v>18.48</v>
      </c>
      <c r="H22" s="66">
        <f t="shared" si="0"/>
        <v>22.5456</v>
      </c>
      <c r="I22" s="48">
        <f t="shared" si="1"/>
        <v>22.5456</v>
      </c>
      <c r="J22" s="66"/>
      <c r="K22" s="66"/>
      <c r="L22" s="66"/>
      <c r="M22" s="66"/>
    </row>
    <row r="23" spans="1:13" ht="14.25">
      <c r="A23" s="177"/>
      <c r="B23" s="51" t="s">
        <v>77</v>
      </c>
      <c r="C23" s="45" t="s">
        <v>51</v>
      </c>
      <c r="D23" s="50" t="s">
        <v>19</v>
      </c>
      <c r="E23" s="46" t="s">
        <v>21</v>
      </c>
      <c r="F23" s="46">
        <v>1</v>
      </c>
      <c r="G23" s="47">
        <v>9.55</v>
      </c>
      <c r="H23" s="66">
        <f t="shared" si="0"/>
        <v>11.651</v>
      </c>
      <c r="I23" s="48">
        <f t="shared" si="1"/>
        <v>11.651</v>
      </c>
      <c r="J23" s="66"/>
      <c r="K23" s="66"/>
      <c r="L23" s="66"/>
      <c r="M23" s="66"/>
    </row>
    <row r="24" spans="1:13" ht="12.75" customHeight="1">
      <c r="A24" s="178"/>
      <c r="B24" s="53" t="s">
        <v>77</v>
      </c>
      <c r="C24" s="49" t="s">
        <v>52</v>
      </c>
      <c r="D24" s="50" t="s">
        <v>20</v>
      </c>
      <c r="E24" s="46" t="s">
        <v>21</v>
      </c>
      <c r="F24" s="46">
        <v>1</v>
      </c>
      <c r="G24" s="47">
        <v>6.55</v>
      </c>
      <c r="H24" s="66">
        <f t="shared" si="0"/>
        <v>7.991</v>
      </c>
      <c r="I24" s="48">
        <f t="shared" si="1"/>
        <v>7.991</v>
      </c>
      <c r="J24" s="66"/>
      <c r="K24" s="66"/>
      <c r="L24" s="66"/>
      <c r="M24" s="66"/>
    </row>
    <row r="25" spans="1:9" ht="12.75">
      <c r="A25" s="26"/>
      <c r="B25" s="27"/>
      <c r="C25" s="28"/>
      <c r="D25" s="29"/>
      <c r="E25" s="7"/>
      <c r="F25" s="7"/>
      <c r="G25" s="8"/>
      <c r="H25" s="8"/>
      <c r="I25" s="8"/>
    </row>
    <row r="26" spans="1:13" ht="28.5">
      <c r="A26" s="138">
        <v>2</v>
      </c>
      <c r="B26" s="139" t="s">
        <v>1</v>
      </c>
      <c r="C26" s="140" t="s">
        <v>26</v>
      </c>
      <c r="D26" s="141" t="s">
        <v>49</v>
      </c>
      <c r="E26" s="140" t="s">
        <v>3</v>
      </c>
      <c r="F26" s="140">
        <v>22</v>
      </c>
      <c r="G26" s="142">
        <f>SUM(G27:G37)</f>
        <v>1032.1466666666665</v>
      </c>
      <c r="H26" s="143">
        <f>G26*1.22</f>
        <v>1259.218933333333</v>
      </c>
      <c r="I26" s="144">
        <f>H26*F26</f>
        <v>27702.816533333327</v>
      </c>
      <c r="J26" s="144"/>
      <c r="K26" s="144"/>
      <c r="L26" s="144"/>
      <c r="M26" s="144">
        <f>PRODUCT(K26,J26)</f>
        <v>0</v>
      </c>
    </row>
    <row r="27" spans="1:13" ht="14.25">
      <c r="A27" s="180"/>
      <c r="B27" s="51" t="s">
        <v>77</v>
      </c>
      <c r="C27" s="45" t="s">
        <v>81</v>
      </c>
      <c r="D27" s="50" t="s">
        <v>7</v>
      </c>
      <c r="E27" s="46" t="s">
        <v>3</v>
      </c>
      <c r="F27" s="46">
        <v>2</v>
      </c>
      <c r="G27" s="47">
        <v>27.63</v>
      </c>
      <c r="H27" s="66">
        <f aca="true" t="shared" si="2" ref="H27:H37">G27*1.22</f>
        <v>33.7086</v>
      </c>
      <c r="I27" s="48">
        <f aca="true" t="shared" si="3" ref="I27:I37">H27*F27</f>
        <v>67.4172</v>
      </c>
      <c r="J27" s="66"/>
      <c r="K27" s="66"/>
      <c r="L27" s="66"/>
      <c r="M27" s="66"/>
    </row>
    <row r="28" spans="1:13" ht="28.5">
      <c r="A28" s="177"/>
      <c r="B28" s="49" t="s">
        <v>60</v>
      </c>
      <c r="C28" s="49" t="s">
        <v>70</v>
      </c>
      <c r="D28" s="50" t="s">
        <v>50</v>
      </c>
      <c r="E28" s="46" t="s">
        <v>3</v>
      </c>
      <c r="F28" s="46">
        <v>1</v>
      </c>
      <c r="G28" s="47">
        <f>M28</f>
        <v>165.9</v>
      </c>
      <c r="H28" s="66">
        <f>G28*1.22</f>
        <v>202.398</v>
      </c>
      <c r="I28" s="48">
        <f t="shared" si="3"/>
        <v>202.398</v>
      </c>
      <c r="J28" s="48">
        <v>166.95</v>
      </c>
      <c r="K28" s="48">
        <v>168</v>
      </c>
      <c r="L28" s="48">
        <v>162.75</v>
      </c>
      <c r="M28" s="48">
        <f>AVERAGE(J28:L28)</f>
        <v>165.9</v>
      </c>
    </row>
    <row r="29" spans="1:13" ht="14.25">
      <c r="A29" s="177"/>
      <c r="B29" s="49" t="s">
        <v>60</v>
      </c>
      <c r="C29" s="49" t="s">
        <v>70</v>
      </c>
      <c r="D29" s="50" t="s">
        <v>8</v>
      </c>
      <c r="E29" s="46" t="s">
        <v>3</v>
      </c>
      <c r="F29" s="46">
        <v>2</v>
      </c>
      <c r="G29" s="47">
        <f>M29</f>
        <v>10.026666666666667</v>
      </c>
      <c r="H29" s="66">
        <f t="shared" si="2"/>
        <v>12.232533333333334</v>
      </c>
      <c r="I29" s="48">
        <f t="shared" si="3"/>
        <v>24.46506666666667</v>
      </c>
      <c r="J29" s="48">
        <v>10.84</v>
      </c>
      <c r="K29" s="48">
        <v>10.08</v>
      </c>
      <c r="L29" s="48">
        <v>9.16</v>
      </c>
      <c r="M29" s="48">
        <f>AVERAGE(J29:L29)</f>
        <v>10.026666666666667</v>
      </c>
    </row>
    <row r="30" spans="1:13" ht="14.25">
      <c r="A30" s="177"/>
      <c r="B30" s="49" t="s">
        <v>60</v>
      </c>
      <c r="C30" s="49" t="s">
        <v>70</v>
      </c>
      <c r="D30" s="50" t="s">
        <v>13</v>
      </c>
      <c r="E30" s="46" t="s">
        <v>9</v>
      </c>
      <c r="F30" s="46">
        <v>6</v>
      </c>
      <c r="G30" s="47">
        <v>1.07</v>
      </c>
      <c r="H30" s="66">
        <f t="shared" si="2"/>
        <v>1.3054000000000001</v>
      </c>
      <c r="I30" s="48">
        <f t="shared" si="3"/>
        <v>7.832400000000001</v>
      </c>
      <c r="J30" s="48">
        <v>1.23</v>
      </c>
      <c r="K30" s="48">
        <v>1.2</v>
      </c>
      <c r="L30" s="48">
        <v>1.07</v>
      </c>
      <c r="M30" s="48">
        <f>AVERAGE(J30:L30)</f>
        <v>1.1666666666666667</v>
      </c>
    </row>
    <row r="31" spans="1:13" ht="14.25">
      <c r="A31" s="177"/>
      <c r="B31" s="51" t="s">
        <v>77</v>
      </c>
      <c r="C31" s="49" t="s">
        <v>56</v>
      </c>
      <c r="D31" s="50" t="s">
        <v>14</v>
      </c>
      <c r="E31" s="46" t="s">
        <v>3</v>
      </c>
      <c r="F31" s="46">
        <v>1</v>
      </c>
      <c r="G31" s="47">
        <v>32.22</v>
      </c>
      <c r="H31" s="66">
        <f t="shared" si="2"/>
        <v>39.3084</v>
      </c>
      <c r="I31" s="48">
        <f t="shared" si="3"/>
        <v>39.3084</v>
      </c>
      <c r="J31" s="66"/>
      <c r="K31" s="66"/>
      <c r="L31" s="66"/>
      <c r="M31" s="66"/>
    </row>
    <row r="32" spans="1:13" ht="14.25">
      <c r="A32" s="177"/>
      <c r="B32" s="51" t="s">
        <v>77</v>
      </c>
      <c r="C32" s="45" t="s">
        <v>53</v>
      </c>
      <c r="D32" s="50" t="s">
        <v>10</v>
      </c>
      <c r="E32" s="46" t="s">
        <v>3</v>
      </c>
      <c r="F32" s="46">
        <v>1</v>
      </c>
      <c r="G32" s="47">
        <v>49.87</v>
      </c>
      <c r="H32" s="66">
        <f t="shared" si="2"/>
        <v>60.84139999999999</v>
      </c>
      <c r="I32" s="48">
        <f t="shared" si="3"/>
        <v>60.84139999999999</v>
      </c>
      <c r="J32" s="66"/>
      <c r="K32" s="66"/>
      <c r="L32" s="66"/>
      <c r="M32" s="66"/>
    </row>
    <row r="33" spans="1:77" s="10" customFormat="1" ht="14.25">
      <c r="A33" s="177"/>
      <c r="B33" s="49" t="s">
        <v>60</v>
      </c>
      <c r="C33" s="49" t="s">
        <v>70</v>
      </c>
      <c r="D33" s="52" t="s">
        <v>31</v>
      </c>
      <c r="E33" s="46" t="s">
        <v>3</v>
      </c>
      <c r="F33" s="46">
        <v>1</v>
      </c>
      <c r="G33" s="47">
        <f>M33</f>
        <v>504.34999999999997</v>
      </c>
      <c r="H33" s="66">
        <f t="shared" si="2"/>
        <v>615.3069999999999</v>
      </c>
      <c r="I33" s="48">
        <f t="shared" si="3"/>
        <v>615.3069999999999</v>
      </c>
      <c r="J33" s="48">
        <v>530.25</v>
      </c>
      <c r="K33" s="48">
        <v>504</v>
      </c>
      <c r="L33" s="48">
        <v>478.8</v>
      </c>
      <c r="M33" s="48">
        <f>AVERAGE(J33:L33)</f>
        <v>504.34999999999997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13" ht="14.25">
      <c r="A34" s="177"/>
      <c r="B34" s="49" t="s">
        <v>60</v>
      </c>
      <c r="C34" s="49" t="s">
        <v>70</v>
      </c>
      <c r="D34" s="50" t="s">
        <v>23</v>
      </c>
      <c r="E34" s="46" t="s">
        <v>21</v>
      </c>
      <c r="F34" s="46">
        <v>1</v>
      </c>
      <c r="G34" s="47">
        <f>M34</f>
        <v>206.5</v>
      </c>
      <c r="H34" s="66">
        <f t="shared" si="2"/>
        <v>251.93</v>
      </c>
      <c r="I34" s="48">
        <f t="shared" si="3"/>
        <v>251.93</v>
      </c>
      <c r="J34" s="48">
        <v>210</v>
      </c>
      <c r="K34" s="48">
        <v>220.5</v>
      </c>
      <c r="L34" s="48">
        <v>189</v>
      </c>
      <c r="M34" s="48">
        <f>AVERAGE(J34:L34)</f>
        <v>206.5</v>
      </c>
    </row>
    <row r="35" spans="1:13" ht="14.25">
      <c r="A35" s="177"/>
      <c r="B35" s="49" t="s">
        <v>74</v>
      </c>
      <c r="C35" s="49" t="s">
        <v>76</v>
      </c>
      <c r="D35" s="50" t="s">
        <v>22</v>
      </c>
      <c r="E35" s="46" t="s">
        <v>21</v>
      </c>
      <c r="F35" s="46">
        <v>1</v>
      </c>
      <c r="G35" s="47">
        <v>18.48</v>
      </c>
      <c r="H35" s="66">
        <f t="shared" si="2"/>
        <v>22.5456</v>
      </c>
      <c r="I35" s="48">
        <f t="shared" si="3"/>
        <v>22.5456</v>
      </c>
      <c r="J35" s="66"/>
      <c r="K35" s="66"/>
      <c r="L35" s="66"/>
      <c r="M35" s="66"/>
    </row>
    <row r="36" spans="1:13" ht="14.25">
      <c r="A36" s="177"/>
      <c r="B36" s="49" t="s">
        <v>77</v>
      </c>
      <c r="C36" s="45" t="s">
        <v>51</v>
      </c>
      <c r="D36" s="50" t="s">
        <v>19</v>
      </c>
      <c r="E36" s="46" t="s">
        <v>21</v>
      </c>
      <c r="F36" s="46">
        <v>1</v>
      </c>
      <c r="G36" s="47">
        <v>9.55</v>
      </c>
      <c r="H36" s="66">
        <f t="shared" si="2"/>
        <v>11.651</v>
      </c>
      <c r="I36" s="48">
        <f t="shared" si="3"/>
        <v>11.651</v>
      </c>
      <c r="J36" s="66"/>
      <c r="K36" s="66"/>
      <c r="L36" s="66"/>
      <c r="M36" s="66"/>
    </row>
    <row r="37" spans="1:13" ht="14.25">
      <c r="A37" s="178"/>
      <c r="B37" s="49" t="s">
        <v>77</v>
      </c>
      <c r="C37" s="49" t="s">
        <v>52</v>
      </c>
      <c r="D37" s="50" t="s">
        <v>20</v>
      </c>
      <c r="E37" s="46" t="s">
        <v>21</v>
      </c>
      <c r="F37" s="46">
        <v>1</v>
      </c>
      <c r="G37" s="47">
        <v>6.55</v>
      </c>
      <c r="H37" s="66">
        <f t="shared" si="2"/>
        <v>7.991</v>
      </c>
      <c r="I37" s="48">
        <f t="shared" si="3"/>
        <v>7.991</v>
      </c>
      <c r="J37" s="66"/>
      <c r="K37" s="66"/>
      <c r="L37" s="66"/>
      <c r="M37" s="66"/>
    </row>
    <row r="38" spans="1:9" ht="12.75">
      <c r="A38" s="26"/>
      <c r="B38" s="27"/>
      <c r="C38" s="28"/>
      <c r="D38" s="29"/>
      <c r="E38" s="7"/>
      <c r="F38" s="7"/>
      <c r="G38" s="8"/>
      <c r="H38" s="8"/>
      <c r="I38" s="8"/>
    </row>
    <row r="39" spans="1:13" ht="28.5">
      <c r="A39" s="145">
        <v>3</v>
      </c>
      <c r="B39" s="140" t="s">
        <v>1</v>
      </c>
      <c r="C39" s="140" t="s">
        <v>26</v>
      </c>
      <c r="D39" s="141" t="s">
        <v>15</v>
      </c>
      <c r="E39" s="140" t="s">
        <v>9</v>
      </c>
      <c r="F39" s="140">
        <v>605</v>
      </c>
      <c r="G39" s="142">
        <f>SUM(G40:G44)</f>
        <v>185.7766666666667</v>
      </c>
      <c r="H39" s="143">
        <f aca="true" t="shared" si="4" ref="H39:H44">G39*1.22</f>
        <v>226.64753333333337</v>
      </c>
      <c r="I39" s="144">
        <f aca="true" t="shared" si="5" ref="I39:I44">H39*F39</f>
        <v>137121.7576666667</v>
      </c>
      <c r="J39" s="142"/>
      <c r="K39" s="142"/>
      <c r="L39" s="142"/>
      <c r="M39" s="142"/>
    </row>
    <row r="40" spans="1:13" ht="14.25">
      <c r="A40" s="176"/>
      <c r="B40" s="54" t="s">
        <v>61</v>
      </c>
      <c r="C40" s="49" t="s">
        <v>70</v>
      </c>
      <c r="D40" s="50" t="s">
        <v>65</v>
      </c>
      <c r="E40" s="46" t="s">
        <v>9</v>
      </c>
      <c r="F40" s="46">
        <v>1</v>
      </c>
      <c r="G40" s="47">
        <f>M40</f>
        <v>24.736666666666665</v>
      </c>
      <c r="H40" s="66">
        <f t="shared" si="4"/>
        <v>30.17873333333333</v>
      </c>
      <c r="I40" s="48">
        <f t="shared" si="5"/>
        <v>30.17873333333333</v>
      </c>
      <c r="J40" s="48">
        <v>25.2</v>
      </c>
      <c r="K40" s="48">
        <v>25.2</v>
      </c>
      <c r="L40" s="48">
        <v>23.81</v>
      </c>
      <c r="M40" s="48">
        <f>AVERAGE(J40:L40)</f>
        <v>24.736666666666665</v>
      </c>
    </row>
    <row r="41" spans="1:13" ht="14.25">
      <c r="A41" s="177"/>
      <c r="B41" s="54" t="s">
        <v>77</v>
      </c>
      <c r="C41" s="56" t="s">
        <v>68</v>
      </c>
      <c r="D41" s="50" t="s">
        <v>82</v>
      </c>
      <c r="E41" s="46" t="s">
        <v>21</v>
      </c>
      <c r="F41" s="46">
        <v>1</v>
      </c>
      <c r="G41" s="47">
        <v>126.18</v>
      </c>
      <c r="H41" s="66">
        <f t="shared" si="4"/>
        <v>153.9396</v>
      </c>
      <c r="I41" s="48">
        <f t="shared" si="5"/>
        <v>153.9396</v>
      </c>
      <c r="J41" s="66"/>
      <c r="K41" s="66"/>
      <c r="L41" s="66"/>
      <c r="M41" s="66"/>
    </row>
    <row r="42" spans="1:13" ht="14.25">
      <c r="A42" s="177"/>
      <c r="B42" s="56" t="s">
        <v>78</v>
      </c>
      <c r="C42" s="49" t="s">
        <v>76</v>
      </c>
      <c r="D42" s="50" t="s">
        <v>83</v>
      </c>
      <c r="E42" s="46" t="s">
        <v>21</v>
      </c>
      <c r="F42" s="46">
        <v>1</v>
      </c>
      <c r="G42" s="47">
        <v>18.76</v>
      </c>
      <c r="H42" s="66">
        <f t="shared" si="4"/>
        <v>22.8872</v>
      </c>
      <c r="I42" s="48">
        <f t="shared" si="5"/>
        <v>22.8872</v>
      </c>
      <c r="J42" s="66"/>
      <c r="K42" s="66"/>
      <c r="L42" s="66"/>
      <c r="M42" s="66"/>
    </row>
    <row r="43" spans="1:13" ht="14.25">
      <c r="A43" s="177"/>
      <c r="B43" s="44" t="s">
        <v>78</v>
      </c>
      <c r="C43" s="45" t="s">
        <v>51</v>
      </c>
      <c r="D43" s="50" t="s">
        <v>19</v>
      </c>
      <c r="E43" s="46" t="s">
        <v>21</v>
      </c>
      <c r="F43" s="46">
        <v>1</v>
      </c>
      <c r="G43" s="47">
        <v>9.55</v>
      </c>
      <c r="H43" s="66">
        <f t="shared" si="4"/>
        <v>11.651</v>
      </c>
      <c r="I43" s="48">
        <f t="shared" si="5"/>
        <v>11.651</v>
      </c>
      <c r="J43" s="66"/>
      <c r="K43" s="66"/>
      <c r="L43" s="66"/>
      <c r="M43" s="66"/>
    </row>
    <row r="44" spans="1:77" ht="14.25">
      <c r="A44" s="178"/>
      <c r="B44" s="49" t="s">
        <v>78</v>
      </c>
      <c r="C44" s="49" t="s">
        <v>52</v>
      </c>
      <c r="D44" s="50" t="s">
        <v>20</v>
      </c>
      <c r="E44" s="46" t="s">
        <v>21</v>
      </c>
      <c r="F44" s="46">
        <v>1</v>
      </c>
      <c r="G44" s="47">
        <v>6.55</v>
      </c>
      <c r="H44" s="66">
        <f t="shared" si="4"/>
        <v>7.991</v>
      </c>
      <c r="I44" s="48">
        <f t="shared" si="5"/>
        <v>7.991</v>
      </c>
      <c r="J44" s="66"/>
      <c r="K44" s="66"/>
      <c r="L44" s="66"/>
      <c r="M44" s="66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ht="12.75" customHeight="1">
      <c r="A45" s="11"/>
      <c r="B45" s="11"/>
      <c r="C45" s="11"/>
      <c r="D45" s="12"/>
      <c r="E45" s="7"/>
      <c r="F45" s="7"/>
      <c r="G45" s="8"/>
      <c r="H45" s="8"/>
      <c r="I45" s="8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ht="28.5">
      <c r="A46" s="145">
        <v>4</v>
      </c>
      <c r="B46" s="140" t="s">
        <v>1</v>
      </c>
      <c r="C46" s="140" t="s">
        <v>26</v>
      </c>
      <c r="D46" s="141" t="s">
        <v>16</v>
      </c>
      <c r="E46" s="140" t="s">
        <v>3</v>
      </c>
      <c r="F46" s="140">
        <v>10</v>
      </c>
      <c r="G46" s="142">
        <f>SUM(G47:G60)</f>
        <v>235.84333333333336</v>
      </c>
      <c r="H46" s="143">
        <f>G46*1.22</f>
        <v>287.7288666666667</v>
      </c>
      <c r="I46" s="144">
        <f>H46*F46</f>
        <v>2877.2886666666673</v>
      </c>
      <c r="J46" s="144"/>
      <c r="K46" s="144"/>
      <c r="L46" s="144"/>
      <c r="M46" s="144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ht="14.25">
      <c r="A47" s="176"/>
      <c r="B47" s="54" t="s">
        <v>77</v>
      </c>
      <c r="C47" s="57" t="s">
        <v>54</v>
      </c>
      <c r="D47" s="52" t="s">
        <v>64</v>
      </c>
      <c r="E47" s="46" t="s">
        <v>3</v>
      </c>
      <c r="F47" s="46">
        <v>2</v>
      </c>
      <c r="G47" s="47">
        <v>11.88</v>
      </c>
      <c r="H47" s="66">
        <f>G47*1.22</f>
        <v>14.4936</v>
      </c>
      <c r="I47" s="48">
        <f aca="true" t="shared" si="6" ref="I47:I60">H47*F47</f>
        <v>28.9872</v>
      </c>
      <c r="J47" s="66"/>
      <c r="K47" s="66"/>
      <c r="L47" s="66"/>
      <c r="M47" s="66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ht="14.25">
      <c r="A48" s="177"/>
      <c r="B48" s="54" t="s">
        <v>77</v>
      </c>
      <c r="C48" s="55" t="s">
        <v>55</v>
      </c>
      <c r="D48" s="52" t="s">
        <v>84</v>
      </c>
      <c r="E48" s="46" t="s">
        <v>3</v>
      </c>
      <c r="F48" s="46">
        <v>2</v>
      </c>
      <c r="G48" s="47">
        <v>3.7</v>
      </c>
      <c r="H48" s="66">
        <f aca="true" t="shared" si="7" ref="H48:H60">G48*1.22</f>
        <v>4.514</v>
      </c>
      <c r="I48" s="48">
        <f t="shared" si="6"/>
        <v>9.028</v>
      </c>
      <c r="J48" s="66"/>
      <c r="K48" s="66"/>
      <c r="L48" s="66"/>
      <c r="M48" s="66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ht="14.25">
      <c r="A49" s="177"/>
      <c r="B49" s="54" t="s">
        <v>77</v>
      </c>
      <c r="C49" s="55" t="s">
        <v>67</v>
      </c>
      <c r="D49" s="52" t="s">
        <v>85</v>
      </c>
      <c r="E49" s="46" t="s">
        <v>3</v>
      </c>
      <c r="F49" s="46">
        <v>2</v>
      </c>
      <c r="G49" s="47">
        <v>4.78</v>
      </c>
      <c r="H49" s="66">
        <f t="shared" si="7"/>
        <v>5.8316</v>
      </c>
      <c r="I49" s="48">
        <f t="shared" si="6"/>
        <v>11.6632</v>
      </c>
      <c r="J49" s="66"/>
      <c r="K49" s="66"/>
      <c r="L49" s="66"/>
      <c r="M49" s="66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13" ht="14.25">
      <c r="A50" s="177"/>
      <c r="B50" s="51" t="s">
        <v>77</v>
      </c>
      <c r="C50" s="45" t="s">
        <v>81</v>
      </c>
      <c r="D50" s="50" t="s">
        <v>7</v>
      </c>
      <c r="E50" s="46" t="s">
        <v>3</v>
      </c>
      <c r="F50" s="46">
        <v>2</v>
      </c>
      <c r="G50" s="47">
        <v>27.63</v>
      </c>
      <c r="H50" s="66">
        <f>G50*1.22</f>
        <v>33.7086</v>
      </c>
      <c r="I50" s="48">
        <f t="shared" si="6"/>
        <v>67.4172</v>
      </c>
      <c r="J50" s="66"/>
      <c r="K50" s="66"/>
      <c r="L50" s="66"/>
      <c r="M50" s="66"/>
    </row>
    <row r="51" spans="1:13" ht="14.25">
      <c r="A51" s="177"/>
      <c r="B51" s="54" t="s">
        <v>77</v>
      </c>
      <c r="C51" s="55" t="s">
        <v>58</v>
      </c>
      <c r="D51" s="52" t="s">
        <v>86</v>
      </c>
      <c r="E51" s="46" t="s">
        <v>3</v>
      </c>
      <c r="F51" s="46">
        <v>1</v>
      </c>
      <c r="G51" s="47">
        <v>2.71</v>
      </c>
      <c r="H51" s="66">
        <f t="shared" si="7"/>
        <v>3.3062</v>
      </c>
      <c r="I51" s="48">
        <f t="shared" si="6"/>
        <v>3.3062</v>
      </c>
      <c r="J51" s="66"/>
      <c r="K51" s="66"/>
      <c r="L51" s="66"/>
      <c r="M51" s="66"/>
    </row>
    <row r="52" spans="1:13" ht="14.25">
      <c r="A52" s="177"/>
      <c r="B52" s="54" t="s">
        <v>77</v>
      </c>
      <c r="C52" s="55" t="s">
        <v>57</v>
      </c>
      <c r="D52" s="52" t="s">
        <v>87</v>
      </c>
      <c r="E52" s="46" t="s">
        <v>3</v>
      </c>
      <c r="F52" s="46">
        <v>2</v>
      </c>
      <c r="G52" s="47">
        <v>0.84</v>
      </c>
      <c r="H52" s="66">
        <f t="shared" si="7"/>
        <v>1.0248</v>
      </c>
      <c r="I52" s="48">
        <f t="shared" si="6"/>
        <v>2.0496</v>
      </c>
      <c r="J52" s="66"/>
      <c r="K52" s="66"/>
      <c r="L52" s="66"/>
      <c r="M52" s="66"/>
    </row>
    <row r="53" spans="1:13" ht="14.25">
      <c r="A53" s="177"/>
      <c r="B53" s="44" t="s">
        <v>78</v>
      </c>
      <c r="C53" s="55" t="s">
        <v>79</v>
      </c>
      <c r="D53" s="50" t="s">
        <v>88</v>
      </c>
      <c r="E53" s="46" t="s">
        <v>3</v>
      </c>
      <c r="F53" s="46">
        <v>2</v>
      </c>
      <c r="G53" s="47">
        <v>4.41</v>
      </c>
      <c r="H53" s="66">
        <f t="shared" si="7"/>
        <v>5.3802</v>
      </c>
      <c r="I53" s="48">
        <f t="shared" si="6"/>
        <v>10.7604</v>
      </c>
      <c r="J53" s="66"/>
      <c r="K53" s="66"/>
      <c r="L53" s="66"/>
      <c r="M53" s="66"/>
    </row>
    <row r="54" spans="1:13" ht="14.25">
      <c r="A54" s="177"/>
      <c r="B54" s="56" t="s">
        <v>61</v>
      </c>
      <c r="C54" s="49" t="s">
        <v>70</v>
      </c>
      <c r="D54" s="52" t="s">
        <v>89</v>
      </c>
      <c r="E54" s="46" t="s">
        <v>3</v>
      </c>
      <c r="F54" s="46">
        <v>2</v>
      </c>
      <c r="G54" s="47">
        <f>M54</f>
        <v>1.07</v>
      </c>
      <c r="H54" s="66">
        <f t="shared" si="7"/>
        <v>1.3054000000000001</v>
      </c>
      <c r="I54" s="48">
        <f t="shared" si="6"/>
        <v>2.6108000000000002</v>
      </c>
      <c r="J54" s="48">
        <v>1.19</v>
      </c>
      <c r="K54" s="48">
        <v>1.01</v>
      </c>
      <c r="L54" s="48">
        <v>1.01</v>
      </c>
      <c r="M54" s="48">
        <f>AVERAGE(J54:L54)</f>
        <v>1.07</v>
      </c>
    </row>
    <row r="55" spans="1:13" ht="14.25">
      <c r="A55" s="177"/>
      <c r="B55" s="56" t="s">
        <v>61</v>
      </c>
      <c r="C55" s="49" t="s">
        <v>70</v>
      </c>
      <c r="D55" s="52" t="s">
        <v>63</v>
      </c>
      <c r="E55" s="46" t="s">
        <v>3</v>
      </c>
      <c r="F55" s="46">
        <v>1</v>
      </c>
      <c r="G55" s="47">
        <f>M55</f>
        <v>8.036666666666667</v>
      </c>
      <c r="H55" s="66">
        <f t="shared" si="7"/>
        <v>9.804733333333333</v>
      </c>
      <c r="I55" s="48">
        <f t="shared" si="6"/>
        <v>9.804733333333333</v>
      </c>
      <c r="J55" s="48">
        <v>8.98</v>
      </c>
      <c r="K55" s="48">
        <v>8.19</v>
      </c>
      <c r="L55" s="48">
        <v>6.94</v>
      </c>
      <c r="M55" s="48">
        <f>AVERAGE(J55:L55)</f>
        <v>8.036666666666667</v>
      </c>
    </row>
    <row r="56" spans="1:15" ht="14.25">
      <c r="A56" s="177"/>
      <c r="B56" s="56" t="s">
        <v>61</v>
      </c>
      <c r="C56" s="49" t="s">
        <v>70</v>
      </c>
      <c r="D56" s="52" t="s">
        <v>8</v>
      </c>
      <c r="E56" s="46" t="s">
        <v>3</v>
      </c>
      <c r="F56" s="46">
        <v>3</v>
      </c>
      <c r="G56" s="47">
        <f>M56</f>
        <v>10.026666666666667</v>
      </c>
      <c r="H56" s="66">
        <f t="shared" si="7"/>
        <v>12.232533333333334</v>
      </c>
      <c r="I56" s="48">
        <f t="shared" si="6"/>
        <v>36.6976</v>
      </c>
      <c r="J56" s="48">
        <v>10.84</v>
      </c>
      <c r="K56" s="48">
        <v>10.08</v>
      </c>
      <c r="L56" s="48">
        <v>9.16</v>
      </c>
      <c r="M56" s="48">
        <f>AVERAGE(J56:L56)</f>
        <v>10.026666666666667</v>
      </c>
      <c r="O56" s="6">
        <v>3</v>
      </c>
    </row>
    <row r="57" spans="1:13" ht="14.25" customHeight="1">
      <c r="A57" s="177"/>
      <c r="B57" s="54" t="s">
        <v>77</v>
      </c>
      <c r="C57" s="56" t="s">
        <v>68</v>
      </c>
      <c r="D57" s="50" t="s">
        <v>82</v>
      </c>
      <c r="E57" s="46" t="s">
        <v>21</v>
      </c>
      <c r="F57" s="46">
        <v>1</v>
      </c>
      <c r="G57" s="47">
        <v>126.18</v>
      </c>
      <c r="H57" s="66">
        <f t="shared" si="7"/>
        <v>153.9396</v>
      </c>
      <c r="I57" s="48">
        <f t="shared" si="6"/>
        <v>153.9396</v>
      </c>
      <c r="J57" s="66"/>
      <c r="K57" s="66"/>
      <c r="L57" s="66"/>
      <c r="M57" s="66"/>
    </row>
    <row r="58" spans="1:13" ht="14.25">
      <c r="A58" s="177"/>
      <c r="B58" s="44" t="s">
        <v>78</v>
      </c>
      <c r="C58" s="49" t="s">
        <v>76</v>
      </c>
      <c r="D58" s="52" t="s">
        <v>83</v>
      </c>
      <c r="E58" s="46" t="s">
        <v>21</v>
      </c>
      <c r="F58" s="46">
        <v>1</v>
      </c>
      <c r="G58" s="47">
        <v>18.48</v>
      </c>
      <c r="H58" s="66">
        <f t="shared" si="7"/>
        <v>22.5456</v>
      </c>
      <c r="I58" s="48">
        <f t="shared" si="6"/>
        <v>22.5456</v>
      </c>
      <c r="J58" s="66"/>
      <c r="K58" s="66"/>
      <c r="L58" s="66"/>
      <c r="M58" s="66"/>
    </row>
    <row r="59" spans="1:13" ht="14.25">
      <c r="A59" s="177"/>
      <c r="B59" s="54" t="s">
        <v>77</v>
      </c>
      <c r="C59" s="45" t="s">
        <v>51</v>
      </c>
      <c r="D59" s="52" t="s">
        <v>19</v>
      </c>
      <c r="E59" s="46" t="s">
        <v>21</v>
      </c>
      <c r="F59" s="46">
        <v>1</v>
      </c>
      <c r="G59" s="47">
        <v>9.55</v>
      </c>
      <c r="H59" s="66">
        <f t="shared" si="7"/>
        <v>11.651</v>
      </c>
      <c r="I59" s="48">
        <f t="shared" si="6"/>
        <v>11.651</v>
      </c>
      <c r="J59" s="66"/>
      <c r="K59" s="66"/>
      <c r="L59" s="66"/>
      <c r="M59" s="66"/>
    </row>
    <row r="60" spans="1:13" ht="14.25">
      <c r="A60" s="178"/>
      <c r="B60" s="49" t="s">
        <v>77</v>
      </c>
      <c r="C60" s="49" t="s">
        <v>52</v>
      </c>
      <c r="D60" s="52" t="s">
        <v>20</v>
      </c>
      <c r="E60" s="46" t="s">
        <v>21</v>
      </c>
      <c r="F60" s="46">
        <v>1</v>
      </c>
      <c r="G60" s="47">
        <v>6.55</v>
      </c>
      <c r="H60" s="66">
        <f t="shared" si="7"/>
        <v>7.991</v>
      </c>
      <c r="I60" s="48">
        <f t="shared" si="6"/>
        <v>7.991</v>
      </c>
      <c r="J60" s="66"/>
      <c r="K60" s="66"/>
      <c r="L60" s="66"/>
      <c r="M60" s="66"/>
    </row>
    <row r="61" spans="1:9" ht="12.75">
      <c r="A61" s="11"/>
      <c r="B61" s="13"/>
      <c r="C61" s="14"/>
      <c r="D61" s="12"/>
      <c r="E61" s="7"/>
      <c r="F61" s="7"/>
      <c r="G61" s="8"/>
      <c r="H61" s="8"/>
      <c r="I61" s="8"/>
    </row>
    <row r="62" spans="1:13" s="6" customFormat="1" ht="28.5">
      <c r="A62" s="146">
        <v>5</v>
      </c>
      <c r="B62" s="140" t="s">
        <v>62</v>
      </c>
      <c r="C62" s="140" t="s">
        <v>26</v>
      </c>
      <c r="D62" s="141" t="s">
        <v>17</v>
      </c>
      <c r="E62" s="140" t="s">
        <v>3</v>
      </c>
      <c r="F62" s="140">
        <v>10</v>
      </c>
      <c r="G62" s="142">
        <f>SUM(G63:G67)</f>
        <v>911.6099999999999</v>
      </c>
      <c r="H62" s="143">
        <f aca="true" t="shared" si="8" ref="H62:H67">G62*1.22</f>
        <v>1112.1642</v>
      </c>
      <c r="I62" s="144">
        <f aca="true" t="shared" si="9" ref="I62:I67">H62*F62</f>
        <v>11121.642</v>
      </c>
      <c r="J62" s="142"/>
      <c r="K62" s="142"/>
      <c r="L62" s="142"/>
      <c r="M62" s="142"/>
    </row>
    <row r="63" spans="1:13" s="6" customFormat="1" ht="14.25">
      <c r="A63" s="191"/>
      <c r="B63" s="44" t="s">
        <v>78</v>
      </c>
      <c r="C63" s="58">
        <v>5059</v>
      </c>
      <c r="D63" s="60" t="s">
        <v>66</v>
      </c>
      <c r="E63" s="46" t="s">
        <v>3</v>
      </c>
      <c r="F63" s="46">
        <v>1</v>
      </c>
      <c r="G63" s="47">
        <v>750.85</v>
      </c>
      <c r="H63" s="66">
        <f t="shared" si="8"/>
        <v>916.037</v>
      </c>
      <c r="I63" s="48">
        <f t="shared" si="9"/>
        <v>916.037</v>
      </c>
      <c r="J63" s="66"/>
      <c r="K63" s="66"/>
      <c r="L63" s="66"/>
      <c r="M63" s="66"/>
    </row>
    <row r="64" spans="1:13" s="6" customFormat="1" ht="14.25">
      <c r="A64" s="192"/>
      <c r="B64" s="54" t="s">
        <v>77</v>
      </c>
      <c r="C64" s="56" t="s">
        <v>68</v>
      </c>
      <c r="D64" s="50" t="s">
        <v>82</v>
      </c>
      <c r="E64" s="46" t="s">
        <v>21</v>
      </c>
      <c r="F64" s="46">
        <v>1</v>
      </c>
      <c r="G64" s="47">
        <v>126.18</v>
      </c>
      <c r="H64" s="66">
        <f t="shared" si="8"/>
        <v>153.9396</v>
      </c>
      <c r="I64" s="48">
        <f t="shared" si="9"/>
        <v>153.9396</v>
      </c>
      <c r="J64" s="66"/>
      <c r="K64" s="66"/>
      <c r="L64" s="66"/>
      <c r="M64" s="66"/>
    </row>
    <row r="65" spans="1:13" s="6" customFormat="1" ht="14.25">
      <c r="A65" s="192"/>
      <c r="B65" s="44" t="s">
        <v>78</v>
      </c>
      <c r="C65" s="49" t="s">
        <v>59</v>
      </c>
      <c r="D65" s="60" t="s">
        <v>83</v>
      </c>
      <c r="E65" s="46" t="s">
        <v>21</v>
      </c>
      <c r="F65" s="46">
        <v>1</v>
      </c>
      <c r="G65" s="47">
        <v>18.48</v>
      </c>
      <c r="H65" s="66">
        <f t="shared" si="8"/>
        <v>22.5456</v>
      </c>
      <c r="I65" s="48">
        <f t="shared" si="9"/>
        <v>22.5456</v>
      </c>
      <c r="J65" s="66"/>
      <c r="K65" s="66"/>
      <c r="L65" s="66"/>
      <c r="M65" s="66"/>
    </row>
    <row r="66" spans="1:13" s="6" customFormat="1" ht="14.25">
      <c r="A66" s="192"/>
      <c r="B66" s="44" t="s">
        <v>78</v>
      </c>
      <c r="C66" s="45" t="s">
        <v>51</v>
      </c>
      <c r="D66" s="60" t="s">
        <v>19</v>
      </c>
      <c r="E66" s="59" t="s">
        <v>21</v>
      </c>
      <c r="F66" s="59">
        <v>1</v>
      </c>
      <c r="G66" s="47">
        <v>9.55</v>
      </c>
      <c r="H66" s="66">
        <f t="shared" si="8"/>
        <v>11.651</v>
      </c>
      <c r="I66" s="48">
        <f t="shared" si="9"/>
        <v>11.651</v>
      </c>
      <c r="J66" s="66"/>
      <c r="K66" s="66"/>
      <c r="L66" s="66"/>
      <c r="M66" s="66"/>
    </row>
    <row r="67" spans="1:13" s="6" customFormat="1" ht="14.25">
      <c r="A67" s="193"/>
      <c r="B67" s="44" t="s">
        <v>78</v>
      </c>
      <c r="C67" s="49" t="s">
        <v>52</v>
      </c>
      <c r="D67" s="60" t="s">
        <v>20</v>
      </c>
      <c r="E67" s="61" t="s">
        <v>21</v>
      </c>
      <c r="F67" s="61">
        <v>1</v>
      </c>
      <c r="G67" s="47">
        <v>6.55</v>
      </c>
      <c r="H67" s="66">
        <f t="shared" si="8"/>
        <v>7.991</v>
      </c>
      <c r="I67" s="48">
        <f t="shared" si="9"/>
        <v>7.991</v>
      </c>
      <c r="J67" s="66"/>
      <c r="K67" s="66"/>
      <c r="L67" s="66"/>
      <c r="M67" s="66"/>
    </row>
    <row r="68" spans="1:9" s="6" customFormat="1" ht="12.75">
      <c r="A68" s="17"/>
      <c r="B68" s="2"/>
      <c r="C68" s="2"/>
      <c r="D68" s="15"/>
      <c r="E68" s="3"/>
      <c r="F68" s="19"/>
      <c r="G68" s="20"/>
      <c r="H68" s="67"/>
      <c r="I68" s="16"/>
    </row>
    <row r="69" spans="1:13" s="6" customFormat="1" ht="24" customHeight="1">
      <c r="A69" s="147">
        <v>6</v>
      </c>
      <c r="B69" s="148" t="s">
        <v>1</v>
      </c>
      <c r="C69" s="149" t="s">
        <v>26</v>
      </c>
      <c r="D69" s="150" t="s">
        <v>32</v>
      </c>
      <c r="E69" s="140" t="s">
        <v>3</v>
      </c>
      <c r="F69" s="140">
        <v>1</v>
      </c>
      <c r="G69" s="142">
        <f>SUM(G70)</f>
        <v>19492.333333333332</v>
      </c>
      <c r="H69" s="143">
        <f>G69*1.22</f>
        <v>23780.646666666664</v>
      </c>
      <c r="I69" s="144">
        <f>H69*F69</f>
        <v>23780.646666666664</v>
      </c>
      <c r="J69" s="142"/>
      <c r="K69" s="142"/>
      <c r="L69" s="142"/>
      <c r="M69" s="142"/>
    </row>
    <row r="70" spans="1:13" s="6" customFormat="1" ht="27.75" customHeight="1">
      <c r="A70" s="151"/>
      <c r="B70" s="62" t="s">
        <v>60</v>
      </c>
      <c r="C70" s="49" t="s">
        <v>70</v>
      </c>
      <c r="D70" s="50" t="s">
        <v>47</v>
      </c>
      <c r="E70" s="46" t="s">
        <v>3</v>
      </c>
      <c r="F70" s="46">
        <v>1</v>
      </c>
      <c r="G70" s="47">
        <f>M70</f>
        <v>19492.333333333332</v>
      </c>
      <c r="H70" s="66">
        <f>G70*1.22</f>
        <v>23780.646666666664</v>
      </c>
      <c r="I70" s="48">
        <f>H70*F70</f>
        <v>23780.646666666664</v>
      </c>
      <c r="J70" s="48">
        <v>20000.5</v>
      </c>
      <c r="K70" s="48">
        <v>20679</v>
      </c>
      <c r="L70" s="48">
        <v>17797.5</v>
      </c>
      <c r="M70" s="48">
        <f>AVERAGE(J70:L70)</f>
        <v>19492.333333333332</v>
      </c>
    </row>
    <row r="71" spans="1:9" s="6" customFormat="1" ht="12.75">
      <c r="A71" s="25"/>
      <c r="B71" s="25"/>
      <c r="C71" s="25"/>
      <c r="D71" s="25"/>
      <c r="E71" s="31"/>
      <c r="F71" s="31"/>
      <c r="G71" s="31"/>
      <c r="H71" s="31"/>
      <c r="I71" s="31"/>
    </row>
    <row r="72" spans="1:9" s="6" customFormat="1" ht="48" customHeight="1">
      <c r="A72" s="226" t="s">
        <v>121</v>
      </c>
      <c r="B72" s="227"/>
      <c r="C72" s="227"/>
      <c r="D72" s="228"/>
      <c r="E72" s="181" t="s">
        <v>24</v>
      </c>
      <c r="F72" s="182"/>
      <c r="G72" s="183"/>
      <c r="H72" s="66"/>
      <c r="I72" s="229">
        <f>I13+I26+I39+I46+I62+I69</f>
        <v>244394.3568666667</v>
      </c>
    </row>
    <row r="73" spans="1:9" s="6" customFormat="1" ht="12.75">
      <c r="A73" s="25"/>
      <c r="B73" s="25"/>
      <c r="C73" s="25"/>
      <c r="D73" s="25"/>
      <c r="E73" s="25"/>
      <c r="F73" s="25"/>
      <c r="G73" s="25"/>
      <c r="H73" s="25"/>
      <c r="I73" s="25"/>
    </row>
    <row r="74" spans="1:9" s="6" customFormat="1" ht="12.75">
      <c r="A74" s="25"/>
      <c r="B74" s="25"/>
      <c r="C74" s="25"/>
      <c r="D74" s="25"/>
      <c r="E74" s="25"/>
      <c r="F74" s="25"/>
      <c r="G74" s="25"/>
      <c r="H74" s="25"/>
      <c r="I74" s="25"/>
    </row>
    <row r="75" spans="1:9" s="6" customFormat="1" ht="15">
      <c r="A75" s="25"/>
      <c r="B75" s="25"/>
      <c r="C75" s="64"/>
      <c r="D75" s="25"/>
      <c r="E75" s="25"/>
      <c r="F75" s="25"/>
      <c r="G75" s="25"/>
      <c r="H75" s="25"/>
      <c r="I75" s="137"/>
    </row>
    <row r="76" spans="1:9" s="6" customFormat="1" ht="12.75">
      <c r="A76" s="25"/>
      <c r="B76" s="63"/>
      <c r="C76" s="25"/>
      <c r="D76" s="25"/>
      <c r="E76" s="25"/>
      <c r="F76" s="25"/>
      <c r="G76" s="25"/>
      <c r="H76" s="25"/>
      <c r="I76" s="25"/>
    </row>
    <row r="77" spans="1:9" s="6" customFormat="1" ht="12.75">
      <c r="A77" s="25"/>
      <c r="B77" s="63"/>
      <c r="C77" s="25"/>
      <c r="D77" s="25"/>
      <c r="E77" s="25"/>
      <c r="F77" s="25"/>
      <c r="G77" s="25"/>
      <c r="H77" s="25"/>
      <c r="I77" s="25"/>
    </row>
    <row r="78" spans="1:9" s="6" customFormat="1" ht="12.75" customHeight="1">
      <c r="A78" s="194" t="s">
        <v>90</v>
      </c>
      <c r="B78" s="194"/>
      <c r="C78" s="194"/>
      <c r="D78" s="194"/>
      <c r="E78" s="194"/>
      <c r="F78" s="194"/>
      <c r="G78" s="194"/>
      <c r="H78" s="194"/>
      <c r="I78" s="194"/>
    </row>
    <row r="79" spans="1:9" s="6" customFormat="1" ht="12.75">
      <c r="A79" s="194"/>
      <c r="B79" s="194"/>
      <c r="C79" s="194"/>
      <c r="D79" s="194"/>
      <c r="E79" s="194"/>
      <c r="F79" s="194"/>
      <c r="G79" s="194"/>
      <c r="H79" s="194"/>
      <c r="I79" s="194"/>
    </row>
    <row r="80" spans="1:9" s="6" customFormat="1" ht="12.75">
      <c r="A80" s="25"/>
      <c r="B80" s="25"/>
      <c r="C80" s="25"/>
      <c r="D80" s="25"/>
      <c r="E80" s="25"/>
      <c r="F80" s="25"/>
      <c r="G80" s="25"/>
      <c r="H80" s="25"/>
      <c r="I80" s="25"/>
    </row>
    <row r="81" spans="1:9" s="6" customFormat="1" ht="12.75">
      <c r="A81" s="25"/>
      <c r="B81" s="25"/>
      <c r="C81" s="25"/>
      <c r="D81" s="25"/>
      <c r="E81" s="25"/>
      <c r="F81" s="25"/>
      <c r="G81" s="25"/>
      <c r="H81" s="25"/>
      <c r="I81" s="25"/>
    </row>
    <row r="82" spans="1:9" s="6" customFormat="1" ht="12.75">
      <c r="A82" s="25"/>
      <c r="B82" s="25"/>
      <c r="C82" s="25"/>
      <c r="D82" s="25"/>
      <c r="E82" s="25"/>
      <c r="F82" s="25"/>
      <c r="G82" s="25"/>
      <c r="H82" s="25"/>
      <c r="I82" s="25"/>
    </row>
    <row r="83" spans="1:9" s="6" customFormat="1" ht="14.25">
      <c r="A83" s="179"/>
      <c r="B83" s="179"/>
      <c r="C83" s="179"/>
      <c r="D83" s="179"/>
      <c r="E83" s="179"/>
      <c r="F83" s="179"/>
      <c r="G83" s="179"/>
      <c r="H83" s="179"/>
      <c r="I83" s="179"/>
    </row>
    <row r="84" spans="1:9" s="6" customFormat="1" ht="14.25">
      <c r="A84" s="179"/>
      <c r="B84" s="179"/>
      <c r="C84" s="179"/>
      <c r="D84" s="179"/>
      <c r="E84" s="179"/>
      <c r="F84" s="179"/>
      <c r="G84" s="179"/>
      <c r="H84" s="179"/>
      <c r="I84" s="179"/>
    </row>
    <row r="85" spans="1:9" s="6" customFormat="1" ht="14.25">
      <c r="A85" s="179" t="s">
        <v>117</v>
      </c>
      <c r="B85" s="179"/>
      <c r="C85" s="179"/>
      <c r="D85" s="179"/>
      <c r="E85" s="179"/>
      <c r="F85" s="179"/>
      <c r="G85" s="179"/>
      <c r="H85" s="179"/>
      <c r="I85" s="179"/>
    </row>
    <row r="86" spans="1:9" s="6" customFormat="1" ht="12.75">
      <c r="A86" s="25"/>
      <c r="B86" s="25"/>
      <c r="C86" s="25"/>
      <c r="D86" s="25"/>
      <c r="E86" s="25"/>
      <c r="F86" s="25"/>
      <c r="G86" s="25"/>
      <c r="H86" s="25"/>
      <c r="I86" s="25"/>
    </row>
    <row r="87" spans="1:9" s="6" customFormat="1" ht="12.75">
      <c r="A87" s="17"/>
      <c r="B87" s="2"/>
      <c r="C87" s="2"/>
      <c r="D87" s="15"/>
      <c r="E87" s="3"/>
      <c r="F87" s="4"/>
      <c r="G87" s="5"/>
      <c r="H87" s="5"/>
      <c r="I87" s="5"/>
    </row>
    <row r="88" spans="1:9" s="6" customFormat="1" ht="12.75">
      <c r="A88" s="17"/>
      <c r="B88" s="2"/>
      <c r="C88" s="2"/>
      <c r="D88" s="15"/>
      <c r="E88" s="3"/>
      <c r="F88" s="4"/>
      <c r="G88" s="5"/>
      <c r="H88" s="5"/>
      <c r="I88" s="5"/>
    </row>
    <row r="89" spans="1:9" s="6" customFormat="1" ht="12.75">
      <c r="A89" s="17"/>
      <c r="B89" s="2"/>
      <c r="C89" s="2"/>
      <c r="D89" s="15"/>
      <c r="E89" s="3"/>
      <c r="F89" s="4"/>
      <c r="G89" s="5"/>
      <c r="H89" s="5"/>
      <c r="I89" s="5"/>
    </row>
    <row r="90" spans="1:9" s="6" customFormat="1" ht="12.75">
      <c r="A90" s="17"/>
      <c r="B90" s="2"/>
      <c r="C90" s="2"/>
      <c r="D90" s="15"/>
      <c r="E90" s="3"/>
      <c r="F90" s="4"/>
      <c r="G90" s="5"/>
      <c r="H90" s="5"/>
      <c r="I90" s="5"/>
    </row>
    <row r="91" spans="1:9" s="6" customFormat="1" ht="12.75">
      <c r="A91" s="17"/>
      <c r="B91" s="2"/>
      <c r="C91" s="2"/>
      <c r="D91" s="15"/>
      <c r="E91" s="3"/>
      <c r="F91" s="4"/>
      <c r="G91" s="5"/>
      <c r="H91" s="5"/>
      <c r="I91" s="5"/>
    </row>
    <row r="92" spans="1:9" s="6" customFormat="1" ht="12.75">
      <c r="A92" s="17"/>
      <c r="B92" s="2"/>
      <c r="C92" s="2"/>
      <c r="D92" s="15"/>
      <c r="E92" s="3"/>
      <c r="F92" s="4"/>
      <c r="G92" s="5"/>
      <c r="H92" s="5"/>
      <c r="I92" s="5"/>
    </row>
    <row r="93" spans="1:9" s="6" customFormat="1" ht="12.75">
      <c r="A93" s="17"/>
      <c r="B93" s="2"/>
      <c r="C93" s="2"/>
      <c r="D93" s="15"/>
      <c r="E93" s="3"/>
      <c r="F93" s="4"/>
      <c r="G93" s="5"/>
      <c r="H93" s="5"/>
      <c r="I93" s="5"/>
    </row>
    <row r="94" spans="1:9" s="6" customFormat="1" ht="12.75">
      <c r="A94" s="17"/>
      <c r="B94" s="2"/>
      <c r="C94" s="2"/>
      <c r="D94" s="15"/>
      <c r="E94" s="3"/>
      <c r="F94" s="4"/>
      <c r="G94" s="5"/>
      <c r="H94" s="5"/>
      <c r="I94" s="5"/>
    </row>
    <row r="95" spans="1:9" s="6" customFormat="1" ht="12.75">
      <c r="A95" s="17"/>
      <c r="B95" s="2"/>
      <c r="C95" s="2"/>
      <c r="D95" s="15"/>
      <c r="E95" s="3"/>
      <c r="F95" s="4"/>
      <c r="G95" s="5"/>
      <c r="H95" s="5"/>
      <c r="I95" s="5"/>
    </row>
    <row r="96" spans="1:9" s="6" customFormat="1" ht="12.75">
      <c r="A96" s="17"/>
      <c r="B96" s="2"/>
      <c r="C96" s="2"/>
      <c r="D96" s="15"/>
      <c r="E96" s="3"/>
      <c r="F96" s="4"/>
      <c r="G96" s="5"/>
      <c r="H96" s="5"/>
      <c r="I96" s="5"/>
    </row>
    <row r="97" spans="1:9" s="6" customFormat="1" ht="12.75">
      <c r="A97" s="17"/>
      <c r="B97" s="2"/>
      <c r="C97" s="2"/>
      <c r="D97" s="15"/>
      <c r="E97" s="3"/>
      <c r="F97" s="4"/>
      <c r="G97" s="5"/>
      <c r="H97" s="5"/>
      <c r="I97" s="5"/>
    </row>
    <row r="98" spans="1:9" s="6" customFormat="1" ht="12.75">
      <c r="A98" s="17"/>
      <c r="B98" s="2"/>
      <c r="C98" s="2"/>
      <c r="D98" s="15"/>
      <c r="E98" s="3"/>
      <c r="F98" s="4"/>
      <c r="G98" s="5"/>
      <c r="H98" s="5"/>
      <c r="I98" s="5"/>
    </row>
    <row r="99" spans="1:9" s="6" customFormat="1" ht="12.75">
      <c r="A99" s="17"/>
      <c r="B99" s="2"/>
      <c r="C99" s="2"/>
      <c r="D99" s="15"/>
      <c r="E99" s="3"/>
      <c r="F99" s="4"/>
      <c r="G99" s="5"/>
      <c r="H99" s="5"/>
      <c r="I99" s="5"/>
    </row>
    <row r="100" spans="1:9" s="6" customFormat="1" ht="12.75">
      <c r="A100" s="17"/>
      <c r="B100" s="2"/>
      <c r="C100" s="2"/>
      <c r="D100" s="15"/>
      <c r="E100" s="3"/>
      <c r="F100" s="4"/>
      <c r="G100" s="5"/>
      <c r="H100" s="5"/>
      <c r="I100" s="5"/>
    </row>
    <row r="101" spans="1:77" s="2" customFormat="1" ht="12.75">
      <c r="A101" s="17"/>
      <c r="D101" s="15"/>
      <c r="E101" s="3"/>
      <c r="F101" s="4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</row>
    <row r="102" spans="1:77" s="2" customFormat="1" ht="12.75">
      <c r="A102" s="17"/>
      <c r="D102" s="15"/>
      <c r="E102" s="3"/>
      <c r="F102" s="4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</row>
    <row r="103" spans="1:77" s="2" customFormat="1" ht="12.75">
      <c r="A103" s="17"/>
      <c r="D103" s="15"/>
      <c r="E103" s="3"/>
      <c r="F103" s="4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</row>
    <row r="104" spans="1:77" s="2" customFormat="1" ht="12.75">
      <c r="A104" s="17"/>
      <c r="D104" s="15"/>
      <c r="E104" s="3"/>
      <c r="F104" s="4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</row>
    <row r="105" spans="1:77" s="2" customFormat="1" ht="12.75">
      <c r="A105" s="17"/>
      <c r="D105" s="15"/>
      <c r="E105" s="3"/>
      <c r="F105" s="4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</row>
    <row r="106" spans="1:77" s="2" customFormat="1" ht="12.75">
      <c r="A106" s="17"/>
      <c r="D106" s="15"/>
      <c r="E106" s="3"/>
      <c r="F106" s="4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</row>
    <row r="107" spans="1:77" s="2" customFormat="1" ht="12.75">
      <c r="A107" s="17"/>
      <c r="D107" s="15"/>
      <c r="E107" s="3"/>
      <c r="F107" s="4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</row>
    <row r="108" spans="1:77" s="2" customFormat="1" ht="12.75">
      <c r="A108" s="17"/>
      <c r="D108" s="15"/>
      <c r="E108" s="3"/>
      <c r="F108" s="4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</row>
    <row r="109" spans="1:77" s="2" customFormat="1" ht="12.75">
      <c r="A109" s="17"/>
      <c r="D109" s="15"/>
      <c r="E109" s="3"/>
      <c r="F109" s="4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1:77" s="2" customFormat="1" ht="12.75">
      <c r="A110" s="17"/>
      <c r="D110" s="15"/>
      <c r="E110" s="3"/>
      <c r="F110" s="4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1:77" s="2" customFormat="1" ht="12.75">
      <c r="A111" s="17"/>
      <c r="D111" s="15"/>
      <c r="E111" s="3"/>
      <c r="F111" s="4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</row>
    <row r="112" spans="1:77" s="2" customFormat="1" ht="12.75">
      <c r="A112" s="17"/>
      <c r="D112" s="15"/>
      <c r="E112" s="3"/>
      <c r="F112" s="4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</row>
    <row r="113" spans="1:77" s="2" customFormat="1" ht="12.75">
      <c r="A113" s="17"/>
      <c r="D113" s="15"/>
      <c r="E113" s="3"/>
      <c r="F113" s="4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</row>
    <row r="114" spans="1:77" s="2" customFormat="1" ht="12.75">
      <c r="A114" s="17"/>
      <c r="D114" s="15"/>
      <c r="E114" s="3"/>
      <c r="F114" s="4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</row>
    <row r="115" spans="1:77" s="2" customFormat="1" ht="12.75">
      <c r="A115" s="17"/>
      <c r="D115" s="15"/>
      <c r="E115" s="3"/>
      <c r="F115" s="4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</row>
    <row r="116" spans="1:77" s="2" customFormat="1" ht="12.75">
      <c r="A116" s="17"/>
      <c r="D116" s="15"/>
      <c r="E116" s="3"/>
      <c r="F116" s="4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</row>
    <row r="117" spans="1:77" s="2" customFormat="1" ht="12.75">
      <c r="A117" s="17"/>
      <c r="D117" s="15"/>
      <c r="E117" s="3"/>
      <c r="F117" s="4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</row>
    <row r="118" spans="1:77" s="2" customFormat="1" ht="12.75">
      <c r="A118" s="17"/>
      <c r="D118" s="15"/>
      <c r="E118" s="3"/>
      <c r="F118" s="4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</row>
    <row r="119" spans="1:77" s="2" customFormat="1" ht="12.75">
      <c r="A119" s="17"/>
      <c r="D119" s="15"/>
      <c r="E119" s="3"/>
      <c r="F119" s="4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</row>
    <row r="120" spans="1:77" s="2" customFormat="1" ht="12.75">
      <c r="A120" s="17"/>
      <c r="D120" s="15"/>
      <c r="E120" s="3"/>
      <c r="F120" s="4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</row>
    <row r="121" spans="1:77" s="2" customFormat="1" ht="12.75">
      <c r="A121" s="17"/>
      <c r="D121" s="15"/>
      <c r="E121" s="3"/>
      <c r="F121" s="4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</row>
    <row r="122" spans="1:77" s="2" customFormat="1" ht="12.75">
      <c r="A122" s="17"/>
      <c r="D122" s="15"/>
      <c r="E122" s="3"/>
      <c r="F122" s="4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</row>
    <row r="123" spans="1:77" s="2" customFormat="1" ht="12.75">
      <c r="A123" s="17"/>
      <c r="D123" s="15"/>
      <c r="E123" s="3"/>
      <c r="F123" s="4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</row>
    <row r="124" spans="1:77" s="2" customFormat="1" ht="12.75">
      <c r="A124" s="17"/>
      <c r="D124" s="15"/>
      <c r="E124" s="3"/>
      <c r="F124" s="4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</row>
    <row r="125" spans="1:77" s="2" customFormat="1" ht="12.75">
      <c r="A125" s="17"/>
      <c r="D125" s="15"/>
      <c r="E125" s="3"/>
      <c r="F125" s="4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</row>
    <row r="126" spans="1:77" s="2" customFormat="1" ht="12.75">
      <c r="A126" s="17"/>
      <c r="D126" s="15"/>
      <c r="E126" s="3"/>
      <c r="F126" s="4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</row>
    <row r="127" spans="1:77" s="2" customFormat="1" ht="12.75">
      <c r="A127" s="17"/>
      <c r="D127" s="15"/>
      <c r="E127" s="3"/>
      <c r="F127" s="4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</row>
    <row r="128" spans="1:77" s="2" customFormat="1" ht="12.75">
      <c r="A128" s="17"/>
      <c r="D128" s="15"/>
      <c r="E128" s="3"/>
      <c r="F128" s="4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</row>
    <row r="129" spans="1:77" s="2" customFormat="1" ht="12.75">
      <c r="A129" s="17"/>
      <c r="D129" s="15"/>
      <c r="E129" s="3"/>
      <c r="F129" s="4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</row>
    <row r="130" spans="1:77" s="2" customFormat="1" ht="12.75">
      <c r="A130" s="17"/>
      <c r="D130" s="15"/>
      <c r="E130" s="3"/>
      <c r="F130" s="4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</row>
    <row r="131" spans="1:77" s="2" customFormat="1" ht="12.75">
      <c r="A131" s="17"/>
      <c r="D131" s="15"/>
      <c r="E131" s="3"/>
      <c r="F131" s="4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</row>
    <row r="132" spans="1:77" s="2" customFormat="1" ht="12.75">
      <c r="A132" s="17"/>
      <c r="D132" s="15"/>
      <c r="E132" s="3"/>
      <c r="F132" s="4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</row>
    <row r="133" spans="1:77" s="2" customFormat="1" ht="12.75">
      <c r="A133" s="17"/>
      <c r="D133" s="15"/>
      <c r="E133" s="3"/>
      <c r="F133" s="4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</row>
    <row r="134" spans="1:77" s="2" customFormat="1" ht="12.75">
      <c r="A134" s="17"/>
      <c r="D134" s="15"/>
      <c r="E134" s="3"/>
      <c r="F134" s="4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</row>
    <row r="135" spans="1:77" s="2" customFormat="1" ht="12.75">
      <c r="A135" s="17"/>
      <c r="D135" s="15"/>
      <c r="E135" s="3"/>
      <c r="F135" s="4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</row>
    <row r="136" spans="1:77" s="2" customFormat="1" ht="12.75">
      <c r="A136" s="17"/>
      <c r="D136" s="15"/>
      <c r="E136" s="3"/>
      <c r="F136" s="4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</row>
    <row r="137" spans="1:77" s="2" customFormat="1" ht="12.75">
      <c r="A137" s="17"/>
      <c r="D137" s="15"/>
      <c r="E137" s="3"/>
      <c r="F137" s="4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</row>
    <row r="138" spans="1:77" s="2" customFormat="1" ht="12.75">
      <c r="A138" s="17"/>
      <c r="D138" s="15"/>
      <c r="E138" s="3"/>
      <c r="F138" s="4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</row>
    <row r="139" spans="1:77" s="2" customFormat="1" ht="12.75">
      <c r="A139" s="17"/>
      <c r="D139" s="15"/>
      <c r="E139" s="3"/>
      <c r="F139" s="4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</row>
    <row r="140" spans="1:77" s="2" customFormat="1" ht="12.75">
      <c r="A140" s="17"/>
      <c r="D140" s="15"/>
      <c r="E140" s="3"/>
      <c r="F140" s="4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</row>
    <row r="141" spans="1:77" s="2" customFormat="1" ht="12.75">
      <c r="A141" s="17"/>
      <c r="D141" s="15"/>
      <c r="E141" s="3"/>
      <c r="F141" s="4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</row>
    <row r="142" spans="1:77" s="2" customFormat="1" ht="12.75">
      <c r="A142" s="17"/>
      <c r="D142" s="15"/>
      <c r="E142" s="3"/>
      <c r="F142" s="4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</row>
    <row r="143" spans="1:77" s="2" customFormat="1" ht="12.75">
      <c r="A143" s="17"/>
      <c r="D143" s="15"/>
      <c r="E143" s="3"/>
      <c r="F143" s="4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</row>
    <row r="144" spans="1:77" s="2" customFormat="1" ht="12.75">
      <c r="A144" s="17"/>
      <c r="D144" s="15"/>
      <c r="E144" s="3"/>
      <c r="F144" s="4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</row>
    <row r="145" spans="1:77" s="2" customFormat="1" ht="12.75">
      <c r="A145" s="17"/>
      <c r="D145" s="15"/>
      <c r="E145" s="3"/>
      <c r="F145" s="4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</row>
    <row r="146" spans="1:77" s="2" customFormat="1" ht="12.75">
      <c r="A146" s="17"/>
      <c r="D146" s="15"/>
      <c r="E146" s="3"/>
      <c r="F146" s="4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</row>
    <row r="147" spans="1:77" s="2" customFormat="1" ht="12.75">
      <c r="A147" s="17"/>
      <c r="D147" s="15"/>
      <c r="E147" s="3"/>
      <c r="F147" s="4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</row>
    <row r="148" spans="1:77" s="2" customFormat="1" ht="12.75">
      <c r="A148" s="17"/>
      <c r="D148" s="15"/>
      <c r="E148" s="3"/>
      <c r="F148" s="4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</row>
    <row r="149" spans="1:77" s="2" customFormat="1" ht="12.75">
      <c r="A149" s="17"/>
      <c r="D149" s="15"/>
      <c r="E149" s="3"/>
      <c r="F149" s="4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</row>
    <row r="150" spans="1:77" s="2" customFormat="1" ht="12.75">
      <c r="A150" s="17"/>
      <c r="D150" s="15"/>
      <c r="E150" s="3"/>
      <c r="F150" s="4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</row>
    <row r="151" spans="1:77" s="2" customFormat="1" ht="12.75">
      <c r="A151" s="17"/>
      <c r="D151" s="15"/>
      <c r="E151" s="3"/>
      <c r="F151" s="4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</row>
    <row r="152" spans="1:77" s="2" customFormat="1" ht="12.75">
      <c r="A152" s="17"/>
      <c r="D152" s="15"/>
      <c r="E152" s="3"/>
      <c r="F152" s="4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</row>
    <row r="153" spans="1:77" s="2" customFormat="1" ht="12.75">
      <c r="A153" s="17"/>
      <c r="D153" s="15"/>
      <c r="E153" s="3"/>
      <c r="F153" s="4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</row>
    <row r="154" spans="1:77" s="2" customFormat="1" ht="12.75">
      <c r="A154" s="17"/>
      <c r="D154" s="15"/>
      <c r="E154" s="3"/>
      <c r="F154" s="4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</row>
    <row r="155" spans="1:77" s="2" customFormat="1" ht="12.75">
      <c r="A155" s="17"/>
      <c r="D155" s="15"/>
      <c r="E155" s="3"/>
      <c r="F155" s="4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</row>
    <row r="156" spans="1:77" s="2" customFormat="1" ht="12.75">
      <c r="A156" s="17"/>
      <c r="D156" s="15"/>
      <c r="E156" s="3"/>
      <c r="F156" s="4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</row>
    <row r="157" spans="1:77" s="2" customFormat="1" ht="12.75">
      <c r="A157" s="17"/>
      <c r="D157" s="15"/>
      <c r="E157" s="3"/>
      <c r="F157" s="4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</row>
    <row r="158" spans="1:77" s="2" customFormat="1" ht="12.75">
      <c r="A158" s="17"/>
      <c r="D158" s="15"/>
      <c r="E158" s="3"/>
      <c r="F158" s="4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</row>
    <row r="159" spans="1:77" s="2" customFormat="1" ht="12.75">
      <c r="A159" s="17"/>
      <c r="D159" s="15"/>
      <c r="E159" s="3"/>
      <c r="F159" s="4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</row>
    <row r="160" spans="1:77" s="2" customFormat="1" ht="12.75">
      <c r="A160" s="17"/>
      <c r="D160" s="15"/>
      <c r="E160" s="3"/>
      <c r="F160" s="4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</row>
    <row r="161" spans="1:77" s="2" customFormat="1" ht="12.75">
      <c r="A161" s="17"/>
      <c r="D161" s="15"/>
      <c r="E161" s="3"/>
      <c r="F161" s="4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</row>
    <row r="162" spans="1:77" s="2" customFormat="1" ht="12.75">
      <c r="A162" s="17"/>
      <c r="D162" s="15"/>
      <c r="E162" s="3"/>
      <c r="F162" s="4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</row>
    <row r="163" spans="1:77" s="2" customFormat="1" ht="12.75">
      <c r="A163" s="17"/>
      <c r="D163" s="15"/>
      <c r="E163" s="3"/>
      <c r="F163" s="4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</row>
    <row r="164" spans="1:77" s="2" customFormat="1" ht="12.75">
      <c r="A164" s="17"/>
      <c r="D164" s="15"/>
      <c r="E164" s="3"/>
      <c r="F164" s="4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</row>
    <row r="165" spans="1:77" s="2" customFormat="1" ht="12.75">
      <c r="A165" s="17"/>
      <c r="D165" s="15"/>
      <c r="E165" s="3"/>
      <c r="F165" s="4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</row>
    <row r="166" spans="1:77" s="2" customFormat="1" ht="12.75">
      <c r="A166" s="17"/>
      <c r="D166" s="15"/>
      <c r="E166" s="3"/>
      <c r="F166" s="4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</row>
    <row r="167" spans="1:77" s="2" customFormat="1" ht="12.75">
      <c r="A167" s="17"/>
      <c r="D167" s="15"/>
      <c r="E167" s="3"/>
      <c r="F167" s="4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</row>
    <row r="168" spans="1:77" s="2" customFormat="1" ht="12.75">
      <c r="A168" s="17"/>
      <c r="D168" s="15"/>
      <c r="E168" s="3"/>
      <c r="F168" s="4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</row>
    <row r="169" spans="1:77" s="2" customFormat="1" ht="12.75">
      <c r="A169" s="17"/>
      <c r="D169" s="15"/>
      <c r="E169" s="3"/>
      <c r="F169" s="4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</row>
    <row r="170" spans="1:77" s="2" customFormat="1" ht="12.75">
      <c r="A170" s="17"/>
      <c r="D170" s="15"/>
      <c r="E170" s="3"/>
      <c r="F170" s="4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</row>
    <row r="171" spans="1:77" s="2" customFormat="1" ht="12.75">
      <c r="A171" s="17"/>
      <c r="D171" s="15"/>
      <c r="E171" s="3"/>
      <c r="F171" s="4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</row>
    <row r="172" spans="1:77" s="2" customFormat="1" ht="12.75">
      <c r="A172" s="18"/>
      <c r="D172" s="15"/>
      <c r="E172" s="3"/>
      <c r="F172" s="4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</row>
  </sheetData>
  <sheetProtection selectLockedCells="1" selectUnlockedCells="1"/>
  <mergeCells count="18">
    <mergeCell ref="J8:L9"/>
    <mergeCell ref="J11:M11"/>
    <mergeCell ref="A85:I85"/>
    <mergeCell ref="A72:D72"/>
    <mergeCell ref="A47:A60"/>
    <mergeCell ref="A63:A67"/>
    <mergeCell ref="A10:I10"/>
    <mergeCell ref="A78:I79"/>
    <mergeCell ref="A1:I7"/>
    <mergeCell ref="A8:I9"/>
    <mergeCell ref="A40:A44"/>
    <mergeCell ref="A83:I83"/>
    <mergeCell ref="A27:A37"/>
    <mergeCell ref="A84:I84"/>
    <mergeCell ref="E72:G72"/>
    <mergeCell ref="A11:I11"/>
    <mergeCell ref="A14:A24"/>
    <mergeCell ref="B12:C12"/>
  </mergeCells>
  <printOptions horizontalCentered="1"/>
  <pageMargins left="0.2362204724409449" right="0.31496062992125984" top="0.7874015748031497" bottom="0.35433070866141736" header="0.5118110236220472" footer="0.5118110236220472"/>
  <pageSetup blackAndWhite="1" fitToHeight="1" fitToWidth="1" horizontalDpi="1200" verticalDpi="12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130" zoomScaleNormal="130" zoomScalePageLayoutView="0" workbookViewId="0" topLeftCell="A25">
      <selection activeCell="I11" sqref="I11"/>
    </sheetView>
  </sheetViews>
  <sheetFormatPr defaultColWidth="9.140625" defaultRowHeight="12.75"/>
  <cols>
    <col min="1" max="1" width="11.421875" style="0" customWidth="1"/>
    <col min="2" max="2" width="69.8515625" style="0" customWidth="1"/>
    <col min="3" max="3" width="8.00390625" style="0" customWidth="1"/>
    <col min="4" max="4" width="8.8515625" style="0" customWidth="1"/>
    <col min="5" max="5" width="11.57421875" style="0" bestFit="1" customWidth="1"/>
    <col min="6" max="6" width="15.140625" style="0" bestFit="1" customWidth="1"/>
  </cols>
  <sheetData>
    <row r="1" spans="1:4" ht="83.25" customHeight="1" thickBot="1">
      <c r="A1" s="21"/>
      <c r="B1" s="199"/>
      <c r="C1" s="199"/>
      <c r="D1" s="199"/>
    </row>
    <row r="2" spans="1:6" ht="26.25" customHeight="1" thickBot="1">
      <c r="A2" s="203" t="s">
        <v>25</v>
      </c>
      <c r="B2" s="204"/>
      <c r="C2" s="204"/>
      <c r="D2" s="204"/>
      <c r="E2" s="204"/>
      <c r="F2" s="205"/>
    </row>
    <row r="3" spans="1:6" ht="24">
      <c r="A3" s="159" t="s">
        <v>0</v>
      </c>
      <c r="B3" s="161" t="s">
        <v>2</v>
      </c>
      <c r="C3" s="159" t="s">
        <v>3</v>
      </c>
      <c r="D3" s="159" t="s">
        <v>4</v>
      </c>
      <c r="E3" s="160" t="s">
        <v>5</v>
      </c>
      <c r="F3" s="160" t="s">
        <v>6</v>
      </c>
    </row>
    <row r="4" spans="1:6" ht="12.75">
      <c r="A4" s="165">
        <v>1</v>
      </c>
      <c r="B4" s="153" t="s">
        <v>33</v>
      </c>
      <c r="C4" s="154"/>
      <c r="D4" s="154"/>
      <c r="E4" s="154"/>
      <c r="F4" s="164">
        <f>SUM(F5:F8)</f>
        <v>11720.568466666668</v>
      </c>
    </row>
    <row r="5" spans="1:6" ht="12" customHeight="1">
      <c r="A5" s="39"/>
      <c r="B5" s="36" t="s">
        <v>28</v>
      </c>
      <c r="C5" s="24" t="s">
        <v>9</v>
      </c>
      <c r="D5" s="24">
        <v>35</v>
      </c>
      <c r="E5" s="163">
        <f>'PLANILHA ORÇAMENTÁRIA'!H39</f>
        <v>226.64753333333337</v>
      </c>
      <c r="F5" s="163">
        <f>E5*D5</f>
        <v>7932.663666666668</v>
      </c>
    </row>
    <row r="6" spans="1:6" ht="12.75">
      <c r="A6" s="39"/>
      <c r="B6" s="36" t="s">
        <v>29</v>
      </c>
      <c r="C6" s="24" t="s">
        <v>3</v>
      </c>
      <c r="D6" s="24">
        <v>1</v>
      </c>
      <c r="E6" s="163">
        <f>'PLANILHA ORÇAMENTÁRIA'!H62</f>
        <v>1112.1642</v>
      </c>
      <c r="F6" s="163">
        <f>E6*D6</f>
        <v>1112.1642</v>
      </c>
    </row>
    <row r="7" spans="1:6" ht="12.75">
      <c r="A7" s="39"/>
      <c r="B7" s="36" t="s">
        <v>30</v>
      </c>
      <c r="C7" s="24" t="s">
        <v>3</v>
      </c>
      <c r="D7" s="24">
        <v>1</v>
      </c>
      <c r="E7" s="163">
        <f>'PLANILHA ORÇAMENTÁRIA'!H46</f>
        <v>287.7288666666667</v>
      </c>
      <c r="F7" s="163">
        <f>E7*D7</f>
        <v>287.7288666666667</v>
      </c>
    </row>
    <row r="8" spans="1:6" ht="12.75" customHeight="1">
      <c r="A8" s="32"/>
      <c r="B8" s="33" t="s">
        <v>27</v>
      </c>
      <c r="C8" s="24" t="s">
        <v>3</v>
      </c>
      <c r="D8" s="24">
        <v>2</v>
      </c>
      <c r="E8" s="163">
        <f>'PLANILHA ORÇAMENTÁRIA'!H13</f>
        <v>1194.0058666666666</v>
      </c>
      <c r="F8" s="163">
        <f>E8*D8</f>
        <v>2388.0117333333333</v>
      </c>
    </row>
    <row r="9" spans="1:5" ht="12.75" customHeight="1">
      <c r="A9" s="22"/>
      <c r="B9" s="23"/>
      <c r="C9" s="22"/>
      <c r="D9" s="22"/>
      <c r="E9" s="162"/>
    </row>
    <row r="10" spans="1:6" ht="12.75">
      <c r="A10" s="165">
        <v>2</v>
      </c>
      <c r="B10" s="153" t="s">
        <v>46</v>
      </c>
      <c r="C10" s="154"/>
      <c r="D10" s="154"/>
      <c r="E10" s="154"/>
      <c r="F10" s="164">
        <f>SUM(F11:F14)</f>
        <v>30240.562933333335</v>
      </c>
    </row>
    <row r="11" spans="1:6" ht="12.75" customHeight="1">
      <c r="A11" s="39"/>
      <c r="B11" s="36" t="s">
        <v>28</v>
      </c>
      <c r="C11" s="24" t="s">
        <v>9</v>
      </c>
      <c r="D11" s="24">
        <v>100</v>
      </c>
      <c r="E11" s="163">
        <f>'PLANILHA ORÇAMENTÁRIA'!H39</f>
        <v>226.64753333333337</v>
      </c>
      <c r="F11" s="163">
        <f>E11*D11</f>
        <v>22664.753333333338</v>
      </c>
    </row>
    <row r="12" spans="1:6" ht="12.75" customHeight="1">
      <c r="A12" s="39"/>
      <c r="B12" s="36" t="s">
        <v>29</v>
      </c>
      <c r="C12" s="24" t="s">
        <v>3</v>
      </c>
      <c r="D12" s="24">
        <v>2</v>
      </c>
      <c r="E12" s="163">
        <f>'PLANILHA ORÇAMENTÁRIA'!H62</f>
        <v>1112.1642</v>
      </c>
      <c r="F12" s="163">
        <f>E12*D12</f>
        <v>2224.3284</v>
      </c>
    </row>
    <row r="13" spans="1:6" ht="12.75" customHeight="1">
      <c r="A13" s="39"/>
      <c r="B13" s="36" t="s">
        <v>30</v>
      </c>
      <c r="C13" s="24" t="s">
        <v>3</v>
      </c>
      <c r="D13" s="24">
        <v>2</v>
      </c>
      <c r="E13" s="163">
        <f>'PLANILHA ORÇAMENTÁRIA'!H46</f>
        <v>287.7288666666667</v>
      </c>
      <c r="F13" s="163">
        <f>E13*D13</f>
        <v>575.4577333333334</v>
      </c>
    </row>
    <row r="14" spans="1:6" ht="12.75" customHeight="1">
      <c r="A14" s="32"/>
      <c r="B14" s="33" t="s">
        <v>27</v>
      </c>
      <c r="C14" s="24" t="s">
        <v>3</v>
      </c>
      <c r="D14" s="24">
        <v>4</v>
      </c>
      <c r="E14" s="163">
        <f>'PLANILHA ORÇAMENTÁRIA'!H13</f>
        <v>1194.0058666666666</v>
      </c>
      <c r="F14" s="163">
        <f>E14*D14</f>
        <v>4776.0234666666665</v>
      </c>
    </row>
    <row r="15" spans="1:4" ht="12.75" customHeight="1">
      <c r="A15" s="22"/>
      <c r="B15" s="23"/>
      <c r="C15" s="22"/>
      <c r="D15" s="22"/>
    </row>
    <row r="16" spans="1:6" ht="12.75" customHeight="1">
      <c r="A16" s="166">
        <v>3</v>
      </c>
      <c r="B16" s="153" t="s">
        <v>34</v>
      </c>
      <c r="C16" s="154"/>
      <c r="D16" s="154"/>
      <c r="E16" s="154"/>
      <c r="F16" s="164">
        <f>F17</f>
        <v>2388.0117333333333</v>
      </c>
    </row>
    <row r="17" spans="1:6" ht="12.75" customHeight="1">
      <c r="A17" s="34"/>
      <c r="B17" s="33" t="s">
        <v>27</v>
      </c>
      <c r="C17" s="24" t="s">
        <v>3</v>
      </c>
      <c r="D17" s="24">
        <v>2</v>
      </c>
      <c r="E17" s="163">
        <f>'PLANILHA ORÇAMENTÁRIA'!H13</f>
        <v>1194.0058666666666</v>
      </c>
      <c r="F17" s="163">
        <f>E17*D17</f>
        <v>2388.0117333333333</v>
      </c>
    </row>
    <row r="18" spans="1:4" ht="12.75" customHeight="1">
      <c r="A18" s="22"/>
      <c r="B18" s="23"/>
      <c r="C18" s="22"/>
      <c r="D18" s="22"/>
    </row>
    <row r="19" spans="1:6" ht="12.75" customHeight="1">
      <c r="A19" s="167">
        <v>4</v>
      </c>
      <c r="B19" s="155" t="s">
        <v>35</v>
      </c>
      <c r="C19" s="154"/>
      <c r="D19" s="154"/>
      <c r="E19" s="154"/>
      <c r="F19" s="164">
        <f>SUM(F20:F23)</f>
        <v>14047.812000000002</v>
      </c>
    </row>
    <row r="20" spans="1:6" ht="12.75" customHeight="1">
      <c r="A20" s="35"/>
      <c r="B20" s="36" t="s">
        <v>28</v>
      </c>
      <c r="C20" s="24" t="s">
        <v>9</v>
      </c>
      <c r="D20" s="24">
        <v>40</v>
      </c>
      <c r="E20" s="163">
        <f>'PLANILHA ORÇAMENTÁRIA'!H39</f>
        <v>226.64753333333337</v>
      </c>
      <c r="F20" s="163">
        <f>E20*D20</f>
        <v>9065.901333333335</v>
      </c>
    </row>
    <row r="21" spans="1:6" ht="12.75" customHeight="1">
      <c r="A21" s="37"/>
      <c r="B21" s="36" t="s">
        <v>29</v>
      </c>
      <c r="C21" s="24" t="s">
        <v>3</v>
      </c>
      <c r="D21" s="24">
        <v>1</v>
      </c>
      <c r="E21" s="163">
        <f>'PLANILHA ORÇAMENTÁRIA'!H62</f>
        <v>1112.1642</v>
      </c>
      <c r="F21" s="163">
        <f>E21*D21</f>
        <v>1112.1642</v>
      </c>
    </row>
    <row r="22" spans="1:6" ht="12.75" customHeight="1">
      <c r="A22" s="32"/>
      <c r="B22" s="33" t="s">
        <v>30</v>
      </c>
      <c r="C22" s="24" t="s">
        <v>3</v>
      </c>
      <c r="D22" s="24">
        <v>1</v>
      </c>
      <c r="E22" s="163">
        <f>'PLANILHA ORÇAMENTÁRIA'!H46</f>
        <v>287.7288666666667</v>
      </c>
      <c r="F22" s="163">
        <f>E22*D22</f>
        <v>287.7288666666667</v>
      </c>
    </row>
    <row r="23" spans="1:6" ht="12.75" customHeight="1">
      <c r="A23" s="38"/>
      <c r="B23" s="36" t="s">
        <v>27</v>
      </c>
      <c r="C23" s="24" t="s">
        <v>3</v>
      </c>
      <c r="D23" s="24">
        <v>3</v>
      </c>
      <c r="E23" s="163">
        <f>'PLANILHA ORÇAMENTÁRIA'!H13</f>
        <v>1194.0058666666666</v>
      </c>
      <c r="F23" s="163">
        <f>E23*D23</f>
        <v>3582.0176</v>
      </c>
    </row>
    <row r="24" spans="1:4" ht="12.75" customHeight="1">
      <c r="A24" s="22"/>
      <c r="B24" s="23"/>
      <c r="C24" s="22"/>
      <c r="D24" s="22"/>
    </row>
    <row r="25" spans="1:6" ht="12.75" customHeight="1">
      <c r="A25" s="167">
        <v>5</v>
      </c>
      <c r="B25" s="155" t="s">
        <v>36</v>
      </c>
      <c r="C25" s="154"/>
      <c r="D25" s="154"/>
      <c r="E25" s="154"/>
      <c r="F25" s="164">
        <f>SUM($F26:$F29)</f>
        <v>16435.823733333335</v>
      </c>
    </row>
    <row r="26" spans="1:6" ht="12.75" customHeight="1">
      <c r="A26" s="39"/>
      <c r="B26" s="36" t="s">
        <v>28</v>
      </c>
      <c r="C26" s="24" t="s">
        <v>9</v>
      </c>
      <c r="D26" s="24">
        <v>40</v>
      </c>
      <c r="E26" s="163">
        <f>'PLANILHA ORÇAMENTÁRIA'!H39</f>
        <v>226.64753333333337</v>
      </c>
      <c r="F26" s="163">
        <f>E26*D26</f>
        <v>9065.901333333335</v>
      </c>
    </row>
    <row r="27" spans="1:7" s="6" customFormat="1" ht="12.75">
      <c r="A27" s="39"/>
      <c r="B27" s="36" t="s">
        <v>29</v>
      </c>
      <c r="C27" s="24" t="s">
        <v>3</v>
      </c>
      <c r="D27" s="24">
        <v>1</v>
      </c>
      <c r="E27" s="163">
        <f>'PLANILHA ORÇAMENTÁRIA'!H62</f>
        <v>1112.1642</v>
      </c>
      <c r="F27" s="163">
        <f>E27*D27</f>
        <v>1112.1642</v>
      </c>
      <c r="G27" s="25"/>
    </row>
    <row r="28" spans="1:7" s="6" customFormat="1" ht="12.75">
      <c r="A28" s="39"/>
      <c r="B28" s="36" t="s">
        <v>30</v>
      </c>
      <c r="C28" s="24" t="s">
        <v>3</v>
      </c>
      <c r="D28" s="24">
        <v>1</v>
      </c>
      <c r="E28" s="163">
        <f>'PLANILHA ORÇAMENTÁRIA'!H46</f>
        <v>287.7288666666667</v>
      </c>
      <c r="F28" s="163">
        <f>E28*D28</f>
        <v>287.7288666666667</v>
      </c>
      <c r="G28" s="25"/>
    </row>
    <row r="29" spans="1:7" s="6" customFormat="1" ht="12.75">
      <c r="A29" s="39"/>
      <c r="B29" s="36" t="s">
        <v>27</v>
      </c>
      <c r="C29" s="24" t="s">
        <v>3</v>
      </c>
      <c r="D29" s="24">
        <v>5</v>
      </c>
      <c r="E29" s="163">
        <f>'PLANILHA ORÇAMENTÁRIA'!H13</f>
        <v>1194.0058666666666</v>
      </c>
      <c r="F29" s="163">
        <f>E29*D29</f>
        <v>5970.029333333333</v>
      </c>
      <c r="G29" s="25"/>
    </row>
    <row r="30" spans="1:7" s="6" customFormat="1" ht="12.75">
      <c r="A30" s="22"/>
      <c r="B30" s="23"/>
      <c r="C30" s="22"/>
      <c r="D30" s="22"/>
      <c r="E30" s="25"/>
      <c r="F30" s="25"/>
      <c r="G30" s="25"/>
    </row>
    <row r="31" spans="1:7" s="6" customFormat="1" ht="12.75">
      <c r="A31" s="167">
        <v>6</v>
      </c>
      <c r="B31" s="155" t="s">
        <v>37</v>
      </c>
      <c r="C31" s="154"/>
      <c r="D31" s="154"/>
      <c r="E31" s="154"/>
      <c r="F31" s="164">
        <f>F32</f>
        <v>10746.0528</v>
      </c>
      <c r="G31" s="25"/>
    </row>
    <row r="32" spans="1:7" s="6" customFormat="1" ht="14.25">
      <c r="A32" s="39"/>
      <c r="B32" s="36" t="s">
        <v>27</v>
      </c>
      <c r="C32" s="24" t="s">
        <v>3</v>
      </c>
      <c r="D32" s="24">
        <v>9</v>
      </c>
      <c r="E32" s="163">
        <f>'PLANILHA ORÇAMENTÁRIA'!H13</f>
        <v>1194.0058666666666</v>
      </c>
      <c r="F32" s="163">
        <f>E32*D32</f>
        <v>10746.0528</v>
      </c>
      <c r="G32" s="30"/>
    </row>
    <row r="33" spans="1:7" s="6" customFormat="1" ht="14.25">
      <c r="A33" s="22"/>
      <c r="B33" s="23"/>
      <c r="C33" s="22"/>
      <c r="D33" s="22"/>
      <c r="E33" s="30"/>
      <c r="F33" s="30"/>
      <c r="G33" s="30"/>
    </row>
    <row r="34" spans="1:7" s="6" customFormat="1" ht="14.25">
      <c r="A34" s="167">
        <v>7</v>
      </c>
      <c r="B34" s="155" t="s">
        <v>38</v>
      </c>
      <c r="C34" s="154"/>
      <c r="D34" s="154"/>
      <c r="E34" s="154"/>
      <c r="F34" s="164">
        <f>F35</f>
        <v>7164.0352</v>
      </c>
      <c r="G34" s="30"/>
    </row>
    <row r="35" spans="1:7" s="6" customFormat="1" ht="14.25">
      <c r="A35" s="39"/>
      <c r="B35" s="36" t="s">
        <v>27</v>
      </c>
      <c r="C35" s="24" t="s">
        <v>3</v>
      </c>
      <c r="D35" s="24">
        <v>6</v>
      </c>
      <c r="E35" s="163">
        <f>'PLANILHA ORÇAMENTÁRIA'!H13</f>
        <v>1194.0058666666666</v>
      </c>
      <c r="F35" s="163">
        <f>E35*D35</f>
        <v>7164.0352</v>
      </c>
      <c r="G35" s="30"/>
    </row>
    <row r="36" spans="1:7" s="6" customFormat="1" ht="12.75" customHeight="1">
      <c r="A36" s="22"/>
      <c r="B36" s="23"/>
      <c r="C36" s="22"/>
      <c r="D36" s="22"/>
      <c r="E36" s="30"/>
      <c r="F36" s="30"/>
      <c r="G36" s="25"/>
    </row>
    <row r="37" spans="1:7" s="6" customFormat="1" ht="12.75" customHeight="1">
      <c r="A37" s="167">
        <v>8</v>
      </c>
      <c r="B37" s="155" t="s">
        <v>39</v>
      </c>
      <c r="C37" s="154"/>
      <c r="D37" s="154"/>
      <c r="E37" s="154"/>
      <c r="F37" s="164">
        <f>F38</f>
        <v>1259.218933333333</v>
      </c>
      <c r="G37" s="25"/>
    </row>
    <row r="38" spans="1:6" ht="12.75">
      <c r="A38" s="39"/>
      <c r="B38" s="36" t="s">
        <v>40</v>
      </c>
      <c r="C38" s="24" t="s">
        <v>3</v>
      </c>
      <c r="D38" s="24">
        <v>1</v>
      </c>
      <c r="E38" s="163">
        <f>'PLANILHA ORÇAMENTÁRIA'!H26</f>
        <v>1259.218933333333</v>
      </c>
      <c r="F38" s="163">
        <f>E38*D38</f>
        <v>1259.218933333333</v>
      </c>
    </row>
    <row r="39" spans="1:4" ht="12.75">
      <c r="A39" s="71"/>
      <c r="B39" s="72"/>
      <c r="C39" s="73"/>
      <c r="D39" s="73"/>
    </row>
    <row r="40" spans="1:6" ht="12.75" customHeight="1">
      <c r="A40" s="154">
        <v>9</v>
      </c>
      <c r="B40" s="156" t="s">
        <v>41</v>
      </c>
      <c r="C40" s="154"/>
      <c r="D40" s="154"/>
      <c r="E40" s="154"/>
      <c r="F40" s="164">
        <f>F41</f>
        <v>1259.218933333333</v>
      </c>
    </row>
    <row r="41" spans="1:6" ht="12.75" customHeight="1">
      <c r="A41" s="39"/>
      <c r="B41" s="36" t="s">
        <v>40</v>
      </c>
      <c r="C41" s="24" t="s">
        <v>3</v>
      </c>
      <c r="D41" s="24">
        <v>1</v>
      </c>
      <c r="E41" s="163">
        <f>'PLANILHA ORÇAMENTÁRIA'!H26</f>
        <v>1259.218933333333</v>
      </c>
      <c r="F41" s="163">
        <f>E41*D41</f>
        <v>1259.218933333333</v>
      </c>
    </row>
    <row r="42" spans="1:4" ht="12.75">
      <c r="A42" s="74"/>
      <c r="B42" s="36"/>
      <c r="C42" s="24"/>
      <c r="D42" s="24"/>
    </row>
    <row r="43" spans="1:6" ht="12.75">
      <c r="A43" s="157">
        <v>10</v>
      </c>
      <c r="B43" s="158" t="s">
        <v>42</v>
      </c>
      <c r="C43" s="154"/>
      <c r="D43" s="154"/>
      <c r="E43" s="154"/>
      <c r="F43" s="164">
        <f>SUM(F44:F47)</f>
        <v>31775.32700000001</v>
      </c>
    </row>
    <row r="44" spans="1:6" ht="12" customHeight="1">
      <c r="A44" s="39"/>
      <c r="B44" s="36" t="s">
        <v>28</v>
      </c>
      <c r="C44" s="24" t="s">
        <v>9</v>
      </c>
      <c r="D44" s="24">
        <v>105</v>
      </c>
      <c r="E44" s="163">
        <f>'PLANILHA ORÇAMENTÁRIA'!H39</f>
        <v>226.64753333333337</v>
      </c>
      <c r="F44" s="163">
        <f>E44*D44</f>
        <v>23797.991000000005</v>
      </c>
    </row>
    <row r="45" spans="1:6" ht="12.75">
      <c r="A45" s="39"/>
      <c r="B45" s="36" t="s">
        <v>29</v>
      </c>
      <c r="C45" s="24" t="s">
        <v>3</v>
      </c>
      <c r="D45" s="24">
        <v>3</v>
      </c>
      <c r="E45" s="163">
        <f>'PLANILHA ORÇAMENTÁRIA'!H62</f>
        <v>1112.1642</v>
      </c>
      <c r="F45" s="163">
        <f>E45*D45</f>
        <v>3336.4925999999996</v>
      </c>
    </row>
    <row r="46" spans="1:6" ht="12.75">
      <c r="A46" s="39"/>
      <c r="B46" s="36" t="s">
        <v>30</v>
      </c>
      <c r="C46" s="24" t="s">
        <v>3</v>
      </c>
      <c r="D46" s="24">
        <v>3</v>
      </c>
      <c r="E46" s="163">
        <f>'PLANILHA ORÇAMENTÁRIA'!H46</f>
        <v>287.7288666666667</v>
      </c>
      <c r="F46" s="163">
        <f>E46*D46</f>
        <v>863.1866000000001</v>
      </c>
    </row>
    <row r="47" spans="1:6" ht="12.75">
      <c r="A47" s="39"/>
      <c r="B47" s="36" t="s">
        <v>40</v>
      </c>
      <c r="C47" s="24" t="s">
        <v>3</v>
      </c>
      <c r="D47" s="24">
        <v>3</v>
      </c>
      <c r="E47" s="163">
        <f>'PLANILHA ORÇAMENTÁRIA'!H26</f>
        <v>1259.218933333333</v>
      </c>
      <c r="F47" s="163">
        <f>E47*D47</f>
        <v>3777.6567999999993</v>
      </c>
    </row>
    <row r="48" spans="1:4" ht="12.75">
      <c r="A48" s="74"/>
      <c r="B48" s="36"/>
      <c r="C48" s="24"/>
      <c r="D48" s="24"/>
    </row>
    <row r="49" spans="1:6" ht="12.75">
      <c r="A49" s="167">
        <v>11</v>
      </c>
      <c r="B49" s="155" t="s">
        <v>43</v>
      </c>
      <c r="C49" s="154"/>
      <c r="D49" s="154"/>
      <c r="E49" s="154"/>
      <c r="F49" s="164">
        <f>F50</f>
        <v>1259.218933333333</v>
      </c>
    </row>
    <row r="50" spans="1:6" ht="12.75">
      <c r="A50" s="39"/>
      <c r="B50" s="36" t="s">
        <v>40</v>
      </c>
      <c r="C50" s="24" t="s">
        <v>3</v>
      </c>
      <c r="D50" s="24">
        <v>1</v>
      </c>
      <c r="E50" s="163">
        <f>'PLANILHA ORÇAMENTÁRIA'!H26</f>
        <v>1259.218933333333</v>
      </c>
      <c r="F50" s="163">
        <f>E50*D50</f>
        <v>1259.218933333333</v>
      </c>
    </row>
    <row r="51" spans="1:4" ht="12.75">
      <c r="A51" s="74"/>
      <c r="B51" s="36"/>
      <c r="C51" s="24"/>
      <c r="D51" s="24"/>
    </row>
    <row r="52" spans="1:6" ht="12.75">
      <c r="A52" s="157">
        <v>12</v>
      </c>
      <c r="B52" s="158" t="s">
        <v>44</v>
      </c>
      <c r="C52" s="154"/>
      <c r="D52" s="154"/>
      <c r="E52" s="154"/>
      <c r="F52" s="164">
        <f>SUM(F53:F56)</f>
        <v>52788.81846666668</v>
      </c>
    </row>
    <row r="53" spans="1:6" ht="12.75">
      <c r="A53" s="39"/>
      <c r="B53" s="36" t="s">
        <v>28</v>
      </c>
      <c r="C53" s="24" t="s">
        <v>9</v>
      </c>
      <c r="D53" s="24">
        <v>165</v>
      </c>
      <c r="E53" s="163">
        <f>'PLANILHA ORÇAMENTÁRIA'!H39</f>
        <v>226.64753333333337</v>
      </c>
      <c r="F53" s="163">
        <f>E53*D53</f>
        <v>37396.84300000001</v>
      </c>
    </row>
    <row r="54" spans="1:6" ht="12.75">
      <c r="A54" s="39"/>
      <c r="B54" s="36" t="s">
        <v>29</v>
      </c>
      <c r="C54" s="24" t="s">
        <v>3</v>
      </c>
      <c r="D54" s="24">
        <v>2</v>
      </c>
      <c r="E54" s="163">
        <f>'PLANILHA ORÇAMENTÁRIA'!H62</f>
        <v>1112.1642</v>
      </c>
      <c r="F54" s="163">
        <f>E54*D54</f>
        <v>2224.3284</v>
      </c>
    </row>
    <row r="55" spans="1:6" ht="12.75">
      <c r="A55" s="39"/>
      <c r="B55" s="36" t="s">
        <v>30</v>
      </c>
      <c r="C55" s="24" t="s">
        <v>3</v>
      </c>
      <c r="D55" s="24">
        <v>2</v>
      </c>
      <c r="E55" s="163">
        <f>'PLANILHA ORÇAMENTÁRIA'!H46</f>
        <v>287.7288666666667</v>
      </c>
      <c r="F55" s="163">
        <f>E55*D55</f>
        <v>575.4577333333334</v>
      </c>
    </row>
    <row r="56" spans="1:6" ht="12.75">
      <c r="A56" s="40"/>
      <c r="B56" s="36" t="s">
        <v>40</v>
      </c>
      <c r="C56" s="24" t="s">
        <v>3</v>
      </c>
      <c r="D56" s="24">
        <v>10</v>
      </c>
      <c r="E56" s="163">
        <f>'PLANILHA ORÇAMENTÁRIA'!H26</f>
        <v>1259.218933333333</v>
      </c>
      <c r="F56" s="163">
        <f>E56*D56</f>
        <v>12592.189333333332</v>
      </c>
    </row>
    <row r="57" spans="1:6" ht="12.75">
      <c r="A57" s="225"/>
      <c r="B57" s="225"/>
      <c r="C57" s="225"/>
      <c r="D57" s="225"/>
      <c r="E57" s="225"/>
      <c r="F57" s="225"/>
    </row>
    <row r="58" spans="1:6" ht="12.75">
      <c r="A58" s="157">
        <v>13</v>
      </c>
      <c r="B58" s="158" t="s">
        <v>45</v>
      </c>
      <c r="C58" s="154"/>
      <c r="D58" s="154"/>
      <c r="E58" s="154"/>
      <c r="F58" s="164">
        <f>F59</f>
        <v>4776.0234666666665</v>
      </c>
    </row>
    <row r="59" spans="1:6" ht="12.75">
      <c r="A59" s="76"/>
      <c r="B59" s="75" t="s">
        <v>27</v>
      </c>
      <c r="C59" s="24" t="s">
        <v>3</v>
      </c>
      <c r="D59" s="24">
        <v>4</v>
      </c>
      <c r="E59" s="163">
        <f>'PLANILHA ORÇAMENTÁRIA'!H13</f>
        <v>1194.0058666666666</v>
      </c>
      <c r="F59" s="163">
        <f>E59*D59</f>
        <v>4776.0234666666665</v>
      </c>
    </row>
    <row r="60" spans="1:4" ht="12.75">
      <c r="A60" s="77"/>
      <c r="B60" s="75"/>
      <c r="C60" s="24"/>
      <c r="D60" s="24"/>
    </row>
    <row r="61" spans="1:6" ht="12.75">
      <c r="A61" s="167">
        <v>14</v>
      </c>
      <c r="B61" s="155" t="s">
        <v>48</v>
      </c>
      <c r="C61" s="154"/>
      <c r="D61" s="154"/>
      <c r="E61" s="154"/>
      <c r="F61" s="164">
        <f>SUM(F62:F63)</f>
        <v>34753.01760000001</v>
      </c>
    </row>
    <row r="62" spans="1:6" ht="14.25" customHeight="1">
      <c r="A62" s="39"/>
      <c r="B62" s="36" t="s">
        <v>28</v>
      </c>
      <c r="C62" s="24" t="s">
        <v>9</v>
      </c>
      <c r="D62" s="24">
        <v>120</v>
      </c>
      <c r="E62" s="163">
        <f>'PLANILHA ORÇAMENTÁRIA'!H39</f>
        <v>226.64753333333337</v>
      </c>
      <c r="F62" s="163">
        <f>E62*D62</f>
        <v>27197.704000000005</v>
      </c>
    </row>
    <row r="63" spans="1:6" ht="12.75">
      <c r="A63" s="40"/>
      <c r="B63" s="36" t="s">
        <v>40</v>
      </c>
      <c r="C63" s="24" t="s">
        <v>3</v>
      </c>
      <c r="D63" s="24">
        <v>6</v>
      </c>
      <c r="E63" s="163">
        <f>'PLANILHA ORÇAMENTÁRIA'!H26</f>
        <v>1259.218933333333</v>
      </c>
      <c r="F63" s="163">
        <f>E63*D63</f>
        <v>7555.313599999999</v>
      </c>
    </row>
    <row r="64" spans="1:6" ht="12.75">
      <c r="A64" s="230"/>
      <c r="B64" s="36"/>
      <c r="C64" s="24"/>
      <c r="D64" s="24"/>
      <c r="E64" s="163"/>
      <c r="F64" s="163"/>
    </row>
    <row r="65" spans="1:6" ht="12.75">
      <c r="A65" s="167">
        <v>15</v>
      </c>
      <c r="B65" s="155" t="s">
        <v>32</v>
      </c>
      <c r="C65" s="154"/>
      <c r="D65" s="154"/>
      <c r="E65" s="154"/>
      <c r="F65" s="164">
        <f>'PLANILHA ORÇAMENTÁRIA'!I69</f>
        <v>23780.646666666664</v>
      </c>
    </row>
    <row r="66" spans="1:6" ht="25.5" customHeight="1">
      <c r="A66" s="39"/>
      <c r="B66" s="36" t="s">
        <v>47</v>
      </c>
      <c r="C66" s="24" t="s">
        <v>115</v>
      </c>
      <c r="D66" s="24">
        <v>1</v>
      </c>
      <c r="E66" s="163">
        <f>'PLANILHA ORÇAMENTÁRIA'!I70</f>
        <v>23780.646666666664</v>
      </c>
      <c r="F66" s="163">
        <f>E66*D66</f>
        <v>23780.646666666664</v>
      </c>
    </row>
    <row r="67" spans="1:4" ht="12.75">
      <c r="A67" s="25"/>
      <c r="B67" s="25"/>
      <c r="C67" s="25"/>
      <c r="D67" s="25"/>
    </row>
    <row r="68" spans="1:6" ht="14.25">
      <c r="A68" s="200"/>
      <c r="B68" s="200"/>
      <c r="C68" s="200"/>
      <c r="D68" s="201" t="s">
        <v>116</v>
      </c>
      <c r="E68" s="202"/>
      <c r="F68" s="152">
        <f>F4+F10+F16+F19+F25+F31+F34+F37+F40+F43+F49+F52+F58+F61+F65</f>
        <v>244394.3568666667</v>
      </c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6" ht="12.75">
      <c r="A72" s="194" t="s">
        <v>118</v>
      </c>
      <c r="B72" s="194"/>
      <c r="C72" s="194"/>
      <c r="D72" s="194"/>
      <c r="E72" s="194"/>
      <c r="F72" s="194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4.25">
      <c r="A77" s="179"/>
      <c r="B77" s="179"/>
      <c r="C77" s="179"/>
      <c r="D77" s="179"/>
    </row>
    <row r="78" spans="1:4" ht="14.25">
      <c r="A78" s="179"/>
      <c r="B78" s="179"/>
      <c r="C78" s="179"/>
      <c r="D78" s="179"/>
    </row>
    <row r="79" spans="1:4" ht="14.25">
      <c r="A79" s="179"/>
      <c r="B79" s="179"/>
      <c r="C79" s="179"/>
      <c r="D79" s="179"/>
    </row>
    <row r="80" spans="1:4" ht="12.75">
      <c r="A80" s="25"/>
      <c r="B80" s="25"/>
      <c r="C80" s="25"/>
      <c r="D80" s="25"/>
    </row>
  </sheetData>
  <sheetProtection/>
  <mergeCells count="9">
    <mergeCell ref="A72:F72"/>
    <mergeCell ref="B1:D1"/>
    <mergeCell ref="A68:C68"/>
    <mergeCell ref="D68:E68"/>
    <mergeCell ref="A2:F2"/>
    <mergeCell ref="A79:D79"/>
    <mergeCell ref="A78:D78"/>
    <mergeCell ref="A77:D77"/>
    <mergeCell ref="A57:F57"/>
  </mergeCells>
  <printOptions/>
  <pageMargins left="0.5118110236220472" right="0.5118110236220472" top="0.7874015748031497" bottom="0.7874015748031497" header="0.31496062992125984" footer="0.31496062992125984"/>
  <pageSetup blackAndWhite="1"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37">
      <selection activeCell="B78" sqref="B78"/>
    </sheetView>
  </sheetViews>
  <sheetFormatPr defaultColWidth="9.140625" defaultRowHeight="12.75"/>
  <cols>
    <col min="2" max="2" width="68.28125" style="0" customWidth="1"/>
    <col min="3" max="3" width="16.28125" style="0" bestFit="1" customWidth="1"/>
    <col min="4" max="13" width="11.57421875" style="0" bestFit="1" customWidth="1"/>
  </cols>
  <sheetData>
    <row r="1" spans="1:13" ht="18.75" thickBot="1">
      <c r="A1" s="214" t="s">
        <v>92</v>
      </c>
      <c r="B1" s="215"/>
      <c r="C1" s="216"/>
      <c r="D1" s="220" t="s">
        <v>93</v>
      </c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8.75" thickBot="1">
      <c r="A2" s="217"/>
      <c r="B2" s="218"/>
      <c r="C2" s="219"/>
      <c r="D2" s="220" t="s">
        <v>94</v>
      </c>
      <c r="E2" s="221"/>
      <c r="F2" s="221"/>
      <c r="G2" s="221"/>
      <c r="H2" s="221"/>
      <c r="I2" s="221"/>
      <c r="J2" s="221"/>
      <c r="K2" s="221"/>
      <c r="L2" s="221"/>
      <c r="M2" s="222"/>
    </row>
    <row r="3" spans="1:13" ht="17.25" thickBot="1">
      <c r="A3" s="78" t="s">
        <v>0</v>
      </c>
      <c r="B3" s="79" t="s">
        <v>95</v>
      </c>
      <c r="C3" s="80" t="s">
        <v>96</v>
      </c>
      <c r="D3" s="81" t="s">
        <v>97</v>
      </c>
      <c r="E3" s="82" t="s">
        <v>98</v>
      </c>
      <c r="F3" s="81" t="s">
        <v>99</v>
      </c>
      <c r="G3" s="82" t="s">
        <v>100</v>
      </c>
      <c r="H3" s="81" t="s">
        <v>101</v>
      </c>
      <c r="I3" s="82" t="s">
        <v>102</v>
      </c>
      <c r="J3" s="81" t="s">
        <v>103</v>
      </c>
      <c r="K3" s="82" t="s">
        <v>104</v>
      </c>
      <c r="L3" s="81" t="s">
        <v>105</v>
      </c>
      <c r="M3" s="82" t="s">
        <v>106</v>
      </c>
    </row>
    <row r="4" spans="1:13" ht="16.5">
      <c r="A4" s="83">
        <v>1</v>
      </c>
      <c r="B4" s="84" t="str">
        <f>'IP por Rua'!B4</f>
        <v>RUA ERNESTO NUNES LIMA – VILA SÃO MANOEL</v>
      </c>
      <c r="C4" s="85">
        <f>'IP por Rua'!F4</f>
        <v>11720.568466666668</v>
      </c>
      <c r="D4" s="92"/>
      <c r="E4" s="92"/>
      <c r="F4" s="98"/>
      <c r="G4" s="94">
        <v>1</v>
      </c>
      <c r="H4" s="87"/>
      <c r="I4" s="87"/>
      <c r="J4" s="87"/>
      <c r="K4" s="87"/>
      <c r="L4" s="87"/>
      <c r="M4" s="87"/>
    </row>
    <row r="5" spans="1:13" ht="17.25" thickBot="1">
      <c r="A5" s="88"/>
      <c r="B5" s="89" t="s">
        <v>107</v>
      </c>
      <c r="C5" s="90">
        <f>C4/C35</f>
        <v>0.047957606783290065</v>
      </c>
      <c r="D5" s="92"/>
      <c r="E5" s="92"/>
      <c r="F5" s="98"/>
      <c r="G5" s="95">
        <f>$C$4*G4</f>
        <v>11720.568466666668</v>
      </c>
      <c r="H5" s="93"/>
      <c r="I5" s="92"/>
      <c r="J5" s="92"/>
      <c r="K5" s="92"/>
      <c r="L5" s="92"/>
      <c r="M5" s="92"/>
    </row>
    <row r="6" spans="1:13" ht="16.5">
      <c r="A6" s="83">
        <v>2</v>
      </c>
      <c r="B6" s="84" t="str">
        <f>'IP por Rua'!B10</f>
        <v>RUA PEDRO LÚCIO DE CARVALHO – VILA SÃO MANOEL</v>
      </c>
      <c r="C6" s="85">
        <f>'IP por Rua'!F10</f>
        <v>30240.562933333335</v>
      </c>
      <c r="D6" s="91"/>
      <c r="E6" s="91"/>
      <c r="F6" s="91"/>
      <c r="G6" s="91"/>
      <c r="H6" s="94">
        <v>1</v>
      </c>
      <c r="I6" s="91"/>
      <c r="J6" s="91"/>
      <c r="K6" s="91"/>
      <c r="L6" s="91"/>
      <c r="M6" s="91"/>
    </row>
    <row r="7" spans="1:13" ht="17.25" thickBot="1">
      <c r="A7" s="88"/>
      <c r="B7" s="89" t="s">
        <v>107</v>
      </c>
      <c r="C7" s="90">
        <f>C6/C35</f>
        <v>0.12373674793903512</v>
      </c>
      <c r="D7" s="91"/>
      <c r="E7" s="91"/>
      <c r="F7" s="91"/>
      <c r="G7" s="91"/>
      <c r="H7" s="95">
        <f>$C$6*H6</f>
        <v>30240.562933333335</v>
      </c>
      <c r="I7" s="91"/>
      <c r="J7" s="91"/>
      <c r="K7" s="91"/>
      <c r="L7" s="91"/>
      <c r="M7" s="91"/>
    </row>
    <row r="8" spans="1:13" ht="16.5">
      <c r="A8" s="83">
        <v>3</v>
      </c>
      <c r="B8" s="84" t="str">
        <f>'IP por Rua'!B16</f>
        <v>RUA ANTONIO DOMINGUES DE OLIVEIRA – VILA SÃO MANOEL</v>
      </c>
      <c r="C8" s="85">
        <f>'IP por Rua'!F16</f>
        <v>2388.0117333333333</v>
      </c>
      <c r="D8" s="91"/>
      <c r="E8" s="91"/>
      <c r="F8" s="91"/>
      <c r="G8" s="94">
        <v>1</v>
      </c>
      <c r="H8" s="91"/>
      <c r="I8" s="91"/>
      <c r="J8" s="91"/>
      <c r="K8" s="91"/>
      <c r="L8" s="91"/>
      <c r="M8" s="91"/>
    </row>
    <row r="9" spans="1:13" ht="17.25" thickBot="1">
      <c r="A9" s="88"/>
      <c r="B9" s="89" t="s">
        <v>107</v>
      </c>
      <c r="C9" s="90">
        <f>C8/C35</f>
        <v>0.009771141052312233</v>
      </c>
      <c r="D9" s="91"/>
      <c r="E9" s="91"/>
      <c r="F9" s="91"/>
      <c r="G9" s="95">
        <f>$C$8*G8</f>
        <v>2388.0117333333333</v>
      </c>
      <c r="H9" s="91"/>
      <c r="I9" s="91"/>
      <c r="J9" s="91"/>
      <c r="K9" s="91"/>
      <c r="L9" s="91"/>
      <c r="M9" s="91"/>
    </row>
    <row r="10" spans="1:13" ht="16.5">
      <c r="A10" s="83">
        <v>4</v>
      </c>
      <c r="B10" s="84" t="str">
        <f>'IP por Rua'!B19</f>
        <v>RUA PARALELA A AV. NESTOR FOGAÇA – VILA SÃO MANOEL</v>
      </c>
      <c r="C10" s="96">
        <f>'IP por Rua'!F19</f>
        <v>14047.812000000002</v>
      </c>
      <c r="D10" s="91"/>
      <c r="E10" s="91"/>
      <c r="F10" s="91"/>
      <c r="G10" s="91"/>
      <c r="H10" s="91"/>
      <c r="I10" s="94">
        <v>1</v>
      </c>
      <c r="J10" s="91"/>
      <c r="K10" s="91"/>
      <c r="L10" s="91"/>
      <c r="M10" s="91"/>
    </row>
    <row r="11" spans="1:13" ht="17.25" thickBot="1">
      <c r="A11" s="88"/>
      <c r="B11" s="89" t="s">
        <v>107</v>
      </c>
      <c r="C11" s="90">
        <f>C10/C35</f>
        <v>0.05748009970485535</v>
      </c>
      <c r="D11" s="91"/>
      <c r="E11" s="91"/>
      <c r="F11" s="91"/>
      <c r="G11" s="91"/>
      <c r="H11" s="91"/>
      <c r="I11" s="95">
        <f>$C$10*I10</f>
        <v>14047.812000000002</v>
      </c>
      <c r="J11" s="91"/>
      <c r="K11" s="91"/>
      <c r="L11" s="91"/>
      <c r="M11" s="91"/>
    </row>
    <row r="12" spans="1:13" ht="16.5">
      <c r="A12" s="83">
        <v>5</v>
      </c>
      <c r="B12" s="84" t="str">
        <f>'IP por Rua'!B25</f>
        <v>RUA PROJETADA – VILA SÃO MANOEL</v>
      </c>
      <c r="C12" s="97">
        <f>'IP por Rua'!F25</f>
        <v>16435.823733333335</v>
      </c>
      <c r="D12" s="91"/>
      <c r="E12" s="91"/>
      <c r="F12" s="91"/>
      <c r="G12" s="91"/>
      <c r="H12" s="91"/>
      <c r="I12" s="94">
        <v>1</v>
      </c>
      <c r="J12" s="91"/>
      <c r="K12" s="91"/>
      <c r="L12" s="91"/>
      <c r="M12" s="91"/>
    </row>
    <row r="13" spans="1:13" ht="17.25" thickBot="1">
      <c r="A13" s="88"/>
      <c r="B13" s="89" t="s">
        <v>107</v>
      </c>
      <c r="C13" s="90">
        <f>C12/C35</f>
        <v>0.06725124075716758</v>
      </c>
      <c r="D13" s="91"/>
      <c r="E13" s="91"/>
      <c r="F13" s="91"/>
      <c r="G13" s="91"/>
      <c r="H13" s="91"/>
      <c r="I13" s="95">
        <f>$C$12*I12</f>
        <v>16435.823733333335</v>
      </c>
      <c r="J13" s="91"/>
      <c r="K13" s="91"/>
      <c r="L13" s="91"/>
      <c r="M13" s="91"/>
    </row>
    <row r="14" spans="1:13" ht="16.5">
      <c r="A14" s="83">
        <v>6</v>
      </c>
      <c r="B14" s="84" t="str">
        <f>'IP por Rua'!B31</f>
        <v>RUA ALZIR GOMES DE OLIVEIRA – VILA SÃO MANOEL</v>
      </c>
      <c r="C14" s="97">
        <f>'IP por Rua'!F31</f>
        <v>10746.0528</v>
      </c>
      <c r="D14" s="91"/>
      <c r="E14" s="91"/>
      <c r="F14" s="91"/>
      <c r="G14" s="91"/>
      <c r="H14" s="91"/>
      <c r="I14" s="91"/>
      <c r="J14" s="94">
        <v>1</v>
      </c>
      <c r="K14" s="91"/>
      <c r="L14" s="91"/>
      <c r="M14" s="91"/>
    </row>
    <row r="15" spans="1:13" ht="17.25" thickBot="1">
      <c r="A15" s="88"/>
      <c r="B15" s="89" t="s">
        <v>107</v>
      </c>
      <c r="C15" s="90">
        <f>C14/C35</f>
        <v>0.04397013473540505</v>
      </c>
      <c r="D15" s="91"/>
      <c r="E15" s="91"/>
      <c r="F15" s="91"/>
      <c r="G15" s="91"/>
      <c r="H15" s="91"/>
      <c r="I15" s="91"/>
      <c r="J15" s="95">
        <f>$C$14*J14</f>
        <v>10746.0528</v>
      </c>
      <c r="K15" s="91"/>
      <c r="L15" s="91"/>
      <c r="M15" s="91"/>
    </row>
    <row r="16" spans="1:13" ht="16.5">
      <c r="A16" s="83">
        <v>7</v>
      </c>
      <c r="B16" s="84" t="str">
        <f>'IP por Rua'!B34</f>
        <v>RUA BENEDITO FERREIRA – VILA SÃO MANOEL</v>
      </c>
      <c r="C16" s="97">
        <f>'IP por Rua'!F34</f>
        <v>7164.0352</v>
      </c>
      <c r="D16" s="91"/>
      <c r="E16" s="91"/>
      <c r="F16" s="91"/>
      <c r="G16" s="91"/>
      <c r="H16" s="91"/>
      <c r="I16" s="91"/>
      <c r="J16" s="94">
        <v>1</v>
      </c>
      <c r="K16" s="91"/>
      <c r="L16" s="91"/>
      <c r="M16" s="91"/>
    </row>
    <row r="17" spans="1:13" ht="17.25" thickBot="1">
      <c r="A17" s="88"/>
      <c r="B17" s="89" t="s">
        <v>107</v>
      </c>
      <c r="C17" s="90">
        <f>C16/C35</f>
        <v>0.029313423156936705</v>
      </c>
      <c r="D17" s="91"/>
      <c r="E17" s="91"/>
      <c r="F17" s="91"/>
      <c r="G17" s="91"/>
      <c r="H17" s="91"/>
      <c r="I17" s="91"/>
      <c r="J17" s="95">
        <f>$C$16*J16</f>
        <v>7164.0352</v>
      </c>
      <c r="K17" s="91"/>
      <c r="L17" s="91"/>
      <c r="M17" s="91"/>
    </row>
    <row r="18" spans="1:13" ht="16.5">
      <c r="A18" s="83">
        <v>8</v>
      </c>
      <c r="B18" s="84" t="str">
        <f>'IP por Rua'!B37</f>
        <v>RUA PEDRO JOSÉ PAES – JD. ESPERANÇA</v>
      </c>
      <c r="C18" s="97">
        <f>'IP por Rua'!F37</f>
        <v>1259.218933333333</v>
      </c>
      <c r="D18" s="91"/>
      <c r="E18" s="91"/>
      <c r="F18" s="91"/>
      <c r="G18" s="91"/>
      <c r="H18" s="91"/>
      <c r="I18" s="91"/>
      <c r="J18" s="91"/>
      <c r="K18" s="94">
        <v>1</v>
      </c>
      <c r="L18" s="91"/>
      <c r="M18" s="91"/>
    </row>
    <row r="19" spans="1:13" ht="17.25" thickBot="1">
      <c r="A19" s="88"/>
      <c r="B19" s="89" t="s">
        <v>107</v>
      </c>
      <c r="C19" s="90">
        <f>C18/C35</f>
        <v>0.005152405928997454</v>
      </c>
      <c r="D19" s="91"/>
      <c r="E19" s="91"/>
      <c r="F19" s="91"/>
      <c r="G19" s="91"/>
      <c r="H19" s="91"/>
      <c r="I19" s="91"/>
      <c r="J19" s="91"/>
      <c r="K19" s="95">
        <f>$C$18*K18</f>
        <v>1259.218933333333</v>
      </c>
      <c r="L19" s="91"/>
      <c r="M19" s="91"/>
    </row>
    <row r="20" spans="1:13" ht="16.5">
      <c r="A20" s="83">
        <v>9</v>
      </c>
      <c r="B20" s="84" t="str">
        <f>'IP por Rua'!B40</f>
        <v>RUA PEDRO BATISTA – CENTRO</v>
      </c>
      <c r="C20" s="97">
        <f>'IP por Rua'!F40</f>
        <v>1259.218933333333</v>
      </c>
      <c r="D20" s="91"/>
      <c r="E20" s="91"/>
      <c r="F20" s="91"/>
      <c r="G20" s="91"/>
      <c r="H20" s="91"/>
      <c r="I20" s="91"/>
      <c r="J20" s="91"/>
      <c r="K20" s="94">
        <v>1</v>
      </c>
      <c r="L20" s="91"/>
      <c r="M20" s="91"/>
    </row>
    <row r="21" spans="1:13" ht="17.25" thickBot="1">
      <c r="A21" s="88"/>
      <c r="B21" s="89" t="s">
        <v>107</v>
      </c>
      <c r="C21" s="90">
        <f>C20/C35</f>
        <v>0.005152405928997454</v>
      </c>
      <c r="D21" s="91"/>
      <c r="E21" s="91"/>
      <c r="F21" s="91"/>
      <c r="G21" s="91"/>
      <c r="H21" s="91"/>
      <c r="I21" s="91"/>
      <c r="J21" s="91"/>
      <c r="K21" s="95">
        <f>$C$20*K20</f>
        <v>1259.218933333333</v>
      </c>
      <c r="L21" s="91"/>
      <c r="M21" s="91"/>
    </row>
    <row r="22" spans="1:13" ht="16.5">
      <c r="A22" s="83">
        <v>10</v>
      </c>
      <c r="B22" s="84" t="str">
        <f>'IP por Rua'!B43</f>
        <v>RUA JOÃO CARLOS PROENÇA – JD. PRIMAVERA</v>
      </c>
      <c r="C22" s="97">
        <f>'IP por Rua'!F43</f>
        <v>31775.32700000001</v>
      </c>
      <c r="D22" s="91"/>
      <c r="E22" s="91"/>
      <c r="F22" s="91"/>
      <c r="G22" s="91"/>
      <c r="H22" s="91"/>
      <c r="I22" s="91"/>
      <c r="J22" s="91"/>
      <c r="K22" s="94">
        <v>1</v>
      </c>
      <c r="L22" s="91"/>
      <c r="M22" s="91"/>
    </row>
    <row r="23" spans="1:13" ht="17.25" thickBot="1">
      <c r="A23" s="88"/>
      <c r="B23" s="89" t="s">
        <v>107</v>
      </c>
      <c r="C23" s="90">
        <f>C22/C35</f>
        <v>0.13001661497992587</v>
      </c>
      <c r="D23" s="91"/>
      <c r="E23" s="91"/>
      <c r="F23" s="91"/>
      <c r="G23" s="91"/>
      <c r="H23" s="91"/>
      <c r="I23" s="91"/>
      <c r="J23" s="91"/>
      <c r="K23" s="95">
        <f>$C$22*K22</f>
        <v>31775.32700000001</v>
      </c>
      <c r="L23" s="91"/>
      <c r="M23" s="91"/>
    </row>
    <row r="24" spans="1:13" ht="16.5">
      <c r="A24" s="83">
        <v>11</v>
      </c>
      <c r="B24" s="84" t="str">
        <f>'IP por Rua'!B49</f>
        <v>RUA PEDRO JOSÉ PEREIRA – JD. PAIOTTI</v>
      </c>
      <c r="C24" s="97">
        <f>'IP por Rua'!F49</f>
        <v>1259.218933333333</v>
      </c>
      <c r="D24" s="91"/>
      <c r="E24" s="91"/>
      <c r="F24" s="91"/>
      <c r="G24" s="91"/>
      <c r="H24" s="91"/>
      <c r="I24" s="91"/>
      <c r="J24" s="91"/>
      <c r="K24" s="94">
        <v>1</v>
      </c>
      <c r="L24" s="91"/>
      <c r="M24" s="91"/>
    </row>
    <row r="25" spans="1:13" ht="17.25" thickBot="1">
      <c r="A25" s="88"/>
      <c r="B25" s="89" t="s">
        <v>107</v>
      </c>
      <c r="C25" s="90">
        <f>C24/C35</f>
        <v>0.005152405928997454</v>
      </c>
      <c r="D25" s="91"/>
      <c r="E25" s="91"/>
      <c r="F25" s="91"/>
      <c r="G25" s="91"/>
      <c r="H25" s="91"/>
      <c r="I25" s="91"/>
      <c r="J25" s="91"/>
      <c r="K25" s="95">
        <f>$C$24*K24</f>
        <v>1259.218933333333</v>
      </c>
      <c r="L25" s="91"/>
      <c r="M25" s="91"/>
    </row>
    <row r="26" spans="1:13" ht="16.5">
      <c r="A26" s="83">
        <f>'IP por Rua'!A52</f>
        <v>12</v>
      </c>
      <c r="B26" s="84" t="str">
        <f>'IP por Rua'!B52</f>
        <v>RUA MARCOLINO GOMES DE OLIVEIRA – JD. CAMPESTRE</v>
      </c>
      <c r="C26" s="97">
        <f>'IP por Rua'!F52</f>
        <v>52788.81846666668</v>
      </c>
      <c r="D26" s="91"/>
      <c r="E26" s="91"/>
      <c r="F26" s="91"/>
      <c r="G26" s="91"/>
      <c r="H26" s="91"/>
      <c r="I26" s="91"/>
      <c r="J26" s="91"/>
      <c r="K26" s="91"/>
      <c r="L26" s="94">
        <v>1</v>
      </c>
      <c r="M26" s="91"/>
    </row>
    <row r="27" spans="1:13" ht="17.25" thickBot="1">
      <c r="A27" s="88"/>
      <c r="B27" s="89" t="s">
        <v>107</v>
      </c>
      <c r="C27" s="90">
        <f>C26/C35</f>
        <v>0.2159985162647044</v>
      </c>
      <c r="D27" s="91"/>
      <c r="E27" s="91"/>
      <c r="F27" s="91"/>
      <c r="G27" s="91"/>
      <c r="H27" s="91"/>
      <c r="I27" s="91"/>
      <c r="J27" s="91"/>
      <c r="K27" s="91"/>
      <c r="L27" s="95">
        <f>$C$26*L26</f>
        <v>52788.81846666668</v>
      </c>
      <c r="M27" s="91"/>
    </row>
    <row r="28" spans="1:13" ht="16.5">
      <c r="A28" s="83">
        <f>'IP por Rua'!A58</f>
        <v>13</v>
      </c>
      <c r="B28" s="84" t="str">
        <f>'IP por Rua'!B58</f>
        <v>RUA CRUZAMENTO COM AV. PADRE BENEDITO MARIANO – VILA NOVA PILAR</v>
      </c>
      <c r="C28" s="97">
        <f>'IP por Rua'!F58</f>
        <v>4776.0234666666665</v>
      </c>
      <c r="D28" s="91"/>
      <c r="E28" s="91"/>
      <c r="F28" s="91"/>
      <c r="G28" s="91"/>
      <c r="H28" s="91"/>
      <c r="I28" s="91"/>
      <c r="J28" s="91"/>
      <c r="K28" s="91"/>
      <c r="L28" s="91"/>
      <c r="M28" s="94">
        <v>1</v>
      </c>
    </row>
    <row r="29" spans="1:13" ht="17.25" thickBot="1">
      <c r="A29" s="99"/>
      <c r="B29" s="100" t="s">
        <v>107</v>
      </c>
      <c r="C29" s="101">
        <f>C28/C35</f>
        <v>0.019542282104624466</v>
      </c>
      <c r="D29" s="91"/>
      <c r="E29" s="91"/>
      <c r="F29" s="91"/>
      <c r="G29" s="91"/>
      <c r="H29" s="91"/>
      <c r="I29" s="91"/>
      <c r="J29" s="91"/>
      <c r="K29" s="91"/>
      <c r="L29" s="91"/>
      <c r="M29" s="95">
        <f>$C$28*M28</f>
        <v>4776.0234666666665</v>
      </c>
    </row>
    <row r="30" spans="1:13" ht="16.5">
      <c r="A30" s="83">
        <v>14</v>
      </c>
      <c r="B30" s="84" t="str">
        <f>'IP por Rua'!B61</f>
        <v>RUA FRANCISCO SILVEIRA DINIZ - ZONA INDUSTRIAL</v>
      </c>
      <c r="C30" s="97">
        <f>'IP por Rua'!F61</f>
        <v>34753.01760000001</v>
      </c>
      <c r="D30" s="91"/>
      <c r="E30" s="91"/>
      <c r="F30" s="91"/>
      <c r="G30" s="91"/>
      <c r="H30" s="91"/>
      <c r="I30" s="91"/>
      <c r="J30" s="91"/>
      <c r="K30" s="91"/>
      <c r="L30" s="91"/>
      <c r="M30" s="94">
        <v>1</v>
      </c>
    </row>
    <row r="31" spans="1:13" ht="17.25" thickBot="1">
      <c r="A31" s="88"/>
      <c r="B31" s="89" t="s">
        <v>107</v>
      </c>
      <c r="C31" s="90">
        <f>C30/C35</f>
        <v>0.14220057306380474</v>
      </c>
      <c r="D31" s="91"/>
      <c r="E31" s="91"/>
      <c r="F31" s="91"/>
      <c r="G31" s="91"/>
      <c r="H31" s="91"/>
      <c r="I31" s="91"/>
      <c r="J31" s="91"/>
      <c r="K31" s="91"/>
      <c r="L31" s="91"/>
      <c r="M31" s="95">
        <f>$C$30*M30</f>
        <v>34753.01760000001</v>
      </c>
    </row>
    <row r="32" spans="1:13" ht="33">
      <c r="A32" s="83">
        <v>15</v>
      </c>
      <c r="B32" s="168" t="str">
        <f>'PLANILHA ORÇAMENTÁRIA'!D69</f>
        <v>PROJETO DE INSTALAÇÕES ELÉTRICAS</v>
      </c>
      <c r="C32" s="85">
        <f>'PLANILHA ORÇAMENTÁRIA'!I69</f>
        <v>23780.646666666664</v>
      </c>
      <c r="D32" s="86">
        <v>0.2</v>
      </c>
      <c r="E32" s="86">
        <v>0.3</v>
      </c>
      <c r="F32" s="86">
        <v>0.5</v>
      </c>
      <c r="G32" s="92"/>
      <c r="H32" s="87"/>
      <c r="I32" s="87"/>
      <c r="J32" s="87"/>
      <c r="K32" s="87"/>
      <c r="L32" s="87"/>
      <c r="M32" s="87"/>
    </row>
    <row r="33" spans="1:13" ht="17.25" thickBot="1">
      <c r="A33" s="88"/>
      <c r="B33" s="89" t="s">
        <v>107</v>
      </c>
      <c r="C33" s="90">
        <f>C32/C35</f>
        <v>0.09730440167094603</v>
      </c>
      <c r="D33" s="95">
        <f>$C$32*D32</f>
        <v>4756.129333333333</v>
      </c>
      <c r="E33" s="95">
        <f>$C$32*E32</f>
        <v>7134.193999999999</v>
      </c>
      <c r="F33" s="95">
        <f>$C$32*F32</f>
        <v>11890.323333333332</v>
      </c>
      <c r="G33" s="92"/>
      <c r="H33" s="92"/>
      <c r="I33" s="92"/>
      <c r="J33" s="92"/>
      <c r="K33" s="92"/>
      <c r="L33" s="92"/>
      <c r="M33" s="92"/>
    </row>
    <row r="34" spans="1:7" ht="17.25" thickBot="1">
      <c r="A34" s="102" t="s">
        <v>108</v>
      </c>
      <c r="B34" s="103"/>
      <c r="C34" s="103"/>
      <c r="D34" s="103"/>
      <c r="E34" s="103"/>
      <c r="F34" s="103"/>
      <c r="G34" s="103"/>
    </row>
    <row r="35" spans="1:13" ht="18.75" thickBot="1">
      <c r="A35" s="223" t="s">
        <v>109</v>
      </c>
      <c r="B35" s="224"/>
      <c r="C35" s="104">
        <f>C4+C6+C8+C10+C12+C14+C16+C18+C20+C22+C24+C26+C28+C30+C32</f>
        <v>244394.3568666667</v>
      </c>
      <c r="D35" s="105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1:13" ht="16.5">
      <c r="A36" s="206" t="s">
        <v>110</v>
      </c>
      <c r="B36" s="207"/>
      <c r="C36" s="108"/>
      <c r="D36" s="109">
        <f>D33</f>
        <v>4756.129333333333</v>
      </c>
      <c r="E36" s="110">
        <f>E33</f>
        <v>7134.193999999999</v>
      </c>
      <c r="F36" s="110">
        <f>F33</f>
        <v>11890.323333333332</v>
      </c>
      <c r="G36" s="110">
        <f>G9+G5</f>
        <v>14108.5802</v>
      </c>
      <c r="H36" s="110">
        <f>H7</f>
        <v>30240.562933333335</v>
      </c>
      <c r="I36" s="110">
        <f>I11+I13</f>
        <v>30483.635733333336</v>
      </c>
      <c r="J36" s="110">
        <f>J15+J17</f>
        <v>17910.088</v>
      </c>
      <c r="K36" s="110">
        <f>K19+K21+K23+K25</f>
        <v>35552.9838</v>
      </c>
      <c r="L36" s="110">
        <f>L27</f>
        <v>52788.81846666668</v>
      </c>
      <c r="M36" s="111">
        <f>M29+M31</f>
        <v>39529.04106666667</v>
      </c>
    </row>
    <row r="37" spans="1:13" ht="16.5">
      <c r="A37" s="206" t="s">
        <v>111</v>
      </c>
      <c r="B37" s="207"/>
      <c r="C37" s="112"/>
      <c r="D37" s="113">
        <f>D36/C35</f>
        <v>0.019460880334189207</v>
      </c>
      <c r="E37" s="114">
        <f>E36/C35</f>
        <v>0.029191320501283806</v>
      </c>
      <c r="F37" s="114">
        <f>F36/C35</f>
        <v>0.04865220083547302</v>
      </c>
      <c r="G37" s="114">
        <f>G36/C35</f>
        <v>0.0577287478356023</v>
      </c>
      <c r="H37" s="114">
        <f>H36/C35</f>
        <v>0.12373674793903512</v>
      </c>
      <c r="I37" s="114">
        <f>I36/C35</f>
        <v>0.12473134046202293</v>
      </c>
      <c r="J37" s="114">
        <f>J36/C35</f>
        <v>0.07328355789234176</v>
      </c>
      <c r="K37" s="114">
        <f>K36/C35</f>
        <v>0.14547383276691822</v>
      </c>
      <c r="L37" s="114">
        <f>L36/C35</f>
        <v>0.2159985162647044</v>
      </c>
      <c r="M37" s="115">
        <f>M36/C35</f>
        <v>0.1617428551684292</v>
      </c>
    </row>
    <row r="38" spans="1:13" ht="16.5">
      <c r="A38" s="206" t="s">
        <v>112</v>
      </c>
      <c r="B38" s="207"/>
      <c r="C38" s="112"/>
      <c r="D38" s="116">
        <f>D36</f>
        <v>4756.129333333333</v>
      </c>
      <c r="E38" s="117">
        <f>D38+E36</f>
        <v>11890.323333333332</v>
      </c>
      <c r="F38" s="117">
        <f>F36+E38</f>
        <v>23780.646666666664</v>
      </c>
      <c r="G38" s="117">
        <f>F38+G36</f>
        <v>37889.226866666664</v>
      </c>
      <c r="H38" s="117">
        <f aca="true" t="shared" si="0" ref="H38:M39">G38+H36</f>
        <v>68129.7898</v>
      </c>
      <c r="I38" s="117">
        <f t="shared" si="0"/>
        <v>98613.42553333333</v>
      </c>
      <c r="J38" s="117">
        <f t="shared" si="0"/>
        <v>116523.51353333333</v>
      </c>
      <c r="K38" s="117">
        <f t="shared" si="0"/>
        <v>152076.49733333333</v>
      </c>
      <c r="L38" s="117">
        <f t="shared" si="0"/>
        <v>204865.3158</v>
      </c>
      <c r="M38" s="118">
        <f t="shared" si="0"/>
        <v>244394.3568666667</v>
      </c>
    </row>
    <row r="39" spans="1:13" ht="17.25" thickBot="1">
      <c r="A39" s="208" t="s">
        <v>113</v>
      </c>
      <c r="B39" s="209"/>
      <c r="C39" s="119"/>
      <c r="D39" s="120">
        <f>D37</f>
        <v>0.019460880334189207</v>
      </c>
      <c r="E39" s="121">
        <f>D39+E37</f>
        <v>0.04865220083547302</v>
      </c>
      <c r="F39" s="121">
        <f>F37+E39</f>
        <v>0.09730440167094603</v>
      </c>
      <c r="G39" s="121">
        <f>F39+G37</f>
        <v>0.15503314950654834</v>
      </c>
      <c r="H39" s="121">
        <f t="shared" si="0"/>
        <v>0.27876989744558345</v>
      </c>
      <c r="I39" s="121">
        <f t="shared" si="0"/>
        <v>0.4035012379076064</v>
      </c>
      <c r="J39" s="121">
        <f t="shared" si="0"/>
        <v>0.47678479579994815</v>
      </c>
      <c r="K39" s="121">
        <f t="shared" si="0"/>
        <v>0.6222586285668663</v>
      </c>
      <c r="L39" s="121">
        <f t="shared" si="0"/>
        <v>0.8382571448315708</v>
      </c>
      <c r="M39" s="122">
        <f t="shared" si="0"/>
        <v>1</v>
      </c>
    </row>
    <row r="40" spans="1:13" ht="12.75">
      <c r="A40" s="210" t="s">
        <v>114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2"/>
    </row>
    <row r="43" spans="1:13" ht="12.75">
      <c r="A43" s="169" t="s">
        <v>119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4:13" ht="15.75">
      <c r="D46" s="213"/>
      <c r="E46" s="213"/>
      <c r="F46" s="213"/>
      <c r="G46" s="213"/>
      <c r="H46" s="213"/>
      <c r="I46" s="213"/>
      <c r="J46" s="213"/>
      <c r="K46" s="213"/>
      <c r="L46" s="213"/>
      <c r="M46" s="213"/>
    </row>
    <row r="47" spans="4:13" ht="16.5">
      <c r="D47" s="123"/>
      <c r="E47" s="124"/>
      <c r="F47" s="124"/>
      <c r="G47" s="125"/>
      <c r="H47" s="124"/>
      <c r="I47" s="126"/>
      <c r="J47" s="127"/>
      <c r="K47" s="127"/>
      <c r="L47" s="128"/>
      <c r="M47" s="128"/>
    </row>
    <row r="48" spans="4:13" ht="16.5">
      <c r="D48" s="123"/>
      <c r="E48" s="124"/>
      <c r="F48" s="129"/>
      <c r="G48" s="130"/>
      <c r="H48" s="129"/>
      <c r="I48" s="131"/>
      <c r="J48" s="127"/>
      <c r="K48" s="127"/>
      <c r="L48" s="127"/>
      <c r="M48" s="132"/>
    </row>
    <row r="49" spans="4:13" ht="16.5">
      <c r="D49" s="123"/>
      <c r="E49" s="124"/>
      <c r="F49" s="129"/>
      <c r="G49" s="130"/>
      <c r="H49" s="129"/>
      <c r="I49" s="131"/>
      <c r="J49" s="127"/>
      <c r="K49" s="127"/>
      <c r="L49" s="127"/>
      <c r="M49" s="132"/>
    </row>
    <row r="50" spans="4:13" ht="16.5">
      <c r="D50" s="123"/>
      <c r="E50" s="123"/>
      <c r="F50" s="133"/>
      <c r="G50" s="130"/>
      <c r="H50" s="134"/>
      <c r="I50" s="135"/>
      <c r="J50" s="136"/>
      <c r="K50" s="136"/>
      <c r="L50" s="127"/>
      <c r="M50" s="132"/>
    </row>
  </sheetData>
  <sheetProtection/>
  <mergeCells count="11">
    <mergeCell ref="A1:C2"/>
    <mergeCell ref="D1:M1"/>
    <mergeCell ref="D2:M2"/>
    <mergeCell ref="A35:B35"/>
    <mergeCell ref="A36:B36"/>
    <mergeCell ref="A43:M43"/>
    <mergeCell ref="A37:B37"/>
    <mergeCell ref="A38:B38"/>
    <mergeCell ref="A39:B39"/>
    <mergeCell ref="A40:M40"/>
    <mergeCell ref="D46:M4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ARQUITETURA</dc:creator>
  <cp:keywords/>
  <dc:description/>
  <cp:lastModifiedBy>SOIURB</cp:lastModifiedBy>
  <cp:lastPrinted>2019-04-04T11:57:34Z</cp:lastPrinted>
  <dcterms:created xsi:type="dcterms:W3CDTF">2016-02-04T13:06:56Z</dcterms:created>
  <dcterms:modified xsi:type="dcterms:W3CDTF">2019-05-02T17:53:48Z</dcterms:modified>
  <cp:category/>
  <cp:version/>
  <cp:contentType/>
  <cp:contentStatus/>
</cp:coreProperties>
</file>