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itacao\Desktop\Centro de Eventos\"/>
    </mc:Choice>
  </mc:AlternateContent>
  <bookViews>
    <workbookView xWindow="240" yWindow="240" windowWidth="20640" windowHeight="9915" tabRatio="839" firstSheet="1" activeTab="1"/>
  </bookViews>
  <sheets>
    <sheet name="Original" sheetId="1" state="hidden" r:id="rId1"/>
    <sheet name="Planilha Estimativa" sheetId="4" r:id="rId2"/>
    <sheet name="Plan2" sheetId="2" state="hidden" r:id="rId3"/>
    <sheet name="Plan3" sheetId="3" state="hidden" r:id="rId4"/>
    <sheet name="Cronog. Físico-Financeiro" sheetId="13" r:id="rId5"/>
  </sheets>
  <externalReferences>
    <externalReference r:id="rId6"/>
    <externalReference r:id="rId7"/>
    <externalReference r:id="rId8"/>
  </externalReferences>
  <definedNames>
    <definedName name="ADM_CENTRAL">#REF!</definedName>
    <definedName name="ADM_LOCAL">#REF!</definedName>
    <definedName name="_xlnm.Print_Area" localSheetId="4">'Cronog. Físico-Financeiro'!$A$1:$M$57</definedName>
    <definedName name="_xlnm.Print_Area" localSheetId="1">'Planilha Estimativa'!$A$1:$J$237</definedName>
    <definedName name="BDI_CD_MATBETUM">'[1]BDI (MAT BETUM)'!$D$25</definedName>
    <definedName name="BDI_GERAL">#REF!</definedName>
    <definedName name="BDI_SERV_TERC">#REF!</definedName>
    <definedName name="CHECAGEM">CHOOSE([2]PARÂMETROS!$A$7,[2]PARÂMETROS!$B$7)</definedName>
    <definedName name="COFINS">#REF!</definedName>
    <definedName name="CUSTO_UNIT_100000">'[1]100000'!$J$46</definedName>
    <definedName name="CUSTO_UNIT_100001">'[1]100001'!$J$51</definedName>
    <definedName name="CUSTO_UNIT_100002">'[1]100002'!$J$44</definedName>
    <definedName name="CUSTO_UNIT_100003">'[1]100003'!$J$46</definedName>
    <definedName name="CUSTO_UNIT_100004">'[1]100004'!$J$58</definedName>
    <definedName name="CUSTO_UNIT_100005">'[1]100005'!$J$43</definedName>
    <definedName name="CUSTO_UNIT_100006">'[1]100006'!$J$43</definedName>
    <definedName name="CUSTO_UNIT_100007">'[1]100007'!$J$42</definedName>
    <definedName name="CUSTO_UNIT_100008">'[1]100008'!$J$42</definedName>
    <definedName name="CUSTO_UNIT_100009">'[1]100009'!$J$42</definedName>
    <definedName name="CUSTO_UNIT_100010">'[1]100010'!$J$53</definedName>
    <definedName name="CUSTO_UNIT_100011">'[1]100011'!$J$44</definedName>
    <definedName name="CUSTO_UNIT_100012">'[1]100012'!$J$47</definedName>
    <definedName name="CUSTO_UNIT_100013">'[1]100013'!$J$53</definedName>
    <definedName name="CUSTO_UNIT_100014">'[1]100014'!$J$46</definedName>
    <definedName name="CUSTO_UNIT_100015">'[1]100015'!$J$51</definedName>
    <definedName name="CUSTO_UNIT_100016">'[1]100016'!$J$45</definedName>
    <definedName name="CUSTO_UNIT_2S0110009A">'[1]2 S 01 100 09 A'!$J$45</definedName>
    <definedName name="CUSTO_UNIT_2S0110020A">'[1]2 S 01 100 20 A'!$J$45</definedName>
    <definedName name="CUSTO_UNIT_2S0230000A">'[1]2 S 02 300 00 A'!$J$44</definedName>
    <definedName name="CUSTO_UNIT_2S0240000A">'[1]2 S 02 400 00 A'!$J$44</definedName>
    <definedName name="CUSTO_UNIT_2S0254001A">'[1]2 S 02 540 01 A'!$J$46</definedName>
    <definedName name="CUSTO_UNIT_2S0332951A">'[1]2 S 03 329 51 A'!$J$46</definedName>
    <definedName name="CUSTO_UNIT_5747A">'[1]5747A'!$J$43</definedName>
    <definedName name="CUSTO_UNIT_5747B">'[1]5747B'!$J$43</definedName>
    <definedName name="CUSTO_UNIT_5S0110020A">'[1]5 S 01 100 20 A'!$J$45</definedName>
    <definedName name="CUSTO_UNIT_73692A">'[1]73692A'!$J$42</definedName>
    <definedName name="CUSTO_UNIT_73994_001A">'[1]73994_001A'!$J$42</definedName>
    <definedName name="CUSTO_UNIT_99997">'[1]99997'!$J$46</definedName>
    <definedName name="CUSTO_UNIT_99999">'[1]99999'!$J$54</definedName>
    <definedName name="DESP_FINANC">#REF!</definedName>
    <definedName name="FATOR_CORR_PAVIM">'[1]PREÇOS MAT BETUM'!$E$87</definedName>
    <definedName name="GARANTIAS">#REF!</definedName>
    <definedName name="ISS">#REF!</definedName>
    <definedName name="LUCRO">#REF!</definedName>
    <definedName name="Macro1">[3]!Macro1</definedName>
    <definedName name="PIS">#REF!</definedName>
    <definedName name="RISCOS">#REF!</definedName>
    <definedName name="SUBTOTAL_01">'[1]PSP-PAV_DREN_OAE EPIG'!$I$9</definedName>
    <definedName name="SUBTOTAL_02">'[1]PSP-PAV_DREN_OAE EPIG'!$I$46</definedName>
    <definedName name="SUBTOTAL_03">'[1]PSP-PAV_DREN_OAE EPIG'!$I$72</definedName>
    <definedName name="SUBTOTAL_04">'[1]PSP-PAV_DREN_OAE EPIG'!$I$83</definedName>
    <definedName name="SUBTOTAL_05">'[1]PSP-PAV_DREN_OAE EPIG'!$I$130</definedName>
    <definedName name="SUBTOTAL_06">'[1]PSP-PAV_DREN_OAE EPIG'!$I$169</definedName>
    <definedName name="SUBTOTAL_07">'[1]PSP-PAV_DREN_OAE EPIG'!$I$196</definedName>
    <definedName name="SUBTOTAL_08">'[1]PSP-PAV_DREN_OAE EPIG'!$I$303</definedName>
    <definedName name="SUBTOTAL_09">'[1]PSP-PAV_DREN_OAE EPIG'!$I$318</definedName>
    <definedName name="_xlnm.Print_Titles" localSheetId="4">'Cronog. Físico-Financeiro'!$1:$10</definedName>
    <definedName name="_xlnm.Print_Titles" localSheetId="1">'Planilha Estimativa'!$1:$15</definedName>
    <definedName name="TRIBUTOS">#REF!</definedName>
    <definedName name="VALOR_UNIT_100013">'[1]100013'!$J$55</definedName>
  </definedNames>
  <calcPr calcId="152511"/>
</workbook>
</file>

<file path=xl/calcChain.xml><?xml version="1.0" encoding="utf-8"?>
<calcChain xmlns="http://schemas.openxmlformats.org/spreadsheetml/2006/main">
  <c r="B25" i="13" l="1"/>
  <c r="A25" i="13"/>
  <c r="B15" i="13"/>
  <c r="A15" i="13"/>
  <c r="H138" i="4" l="1"/>
  <c r="J138" i="4" s="1"/>
  <c r="H139" i="4"/>
  <c r="J139" i="4" s="1"/>
  <c r="H140" i="4"/>
  <c r="J140" i="4" s="1"/>
  <c r="H92" i="4"/>
  <c r="J92" i="4" s="1"/>
  <c r="H91" i="4"/>
  <c r="J91" i="4" s="1"/>
  <c r="H90" i="4"/>
  <c r="J90" i="4" s="1"/>
  <c r="H89" i="4"/>
  <c r="J89" i="4" s="1"/>
  <c r="H88" i="4"/>
  <c r="J88" i="4" s="1"/>
  <c r="H96" i="4"/>
  <c r="J96" i="4" s="1"/>
  <c r="H97" i="4"/>
  <c r="J97" i="4" s="1"/>
  <c r="H98" i="4"/>
  <c r="J98" i="4" s="1"/>
  <c r="H99" i="4"/>
  <c r="J99" i="4" s="1"/>
  <c r="H31" i="4"/>
  <c r="J31" i="4" s="1"/>
  <c r="H32" i="4"/>
  <c r="J32" i="4" s="1"/>
  <c r="H33" i="4"/>
  <c r="J33" i="4" s="1"/>
  <c r="H38" i="4"/>
  <c r="J38" i="4" s="1"/>
  <c r="H37" i="4"/>
  <c r="J37" i="4" s="1"/>
  <c r="H36" i="4"/>
  <c r="J36" i="4" s="1"/>
  <c r="H35" i="4"/>
  <c r="J35" i="4" s="1"/>
  <c r="H34" i="4"/>
  <c r="J34" i="4" s="1"/>
  <c r="H30" i="4"/>
  <c r="J30" i="4" s="1"/>
  <c r="H29" i="4"/>
  <c r="J29" i="4" s="1"/>
  <c r="H28" i="4"/>
  <c r="J28" i="4" s="1"/>
  <c r="H27" i="4"/>
  <c r="J27" i="4" s="1"/>
  <c r="H26" i="4"/>
  <c r="J26" i="4" s="1"/>
  <c r="H25" i="4"/>
  <c r="J25" i="4" s="1"/>
  <c r="H24" i="4"/>
  <c r="J24" i="4" s="1"/>
  <c r="H23" i="4"/>
  <c r="J23" i="4" s="1"/>
  <c r="H22" i="4"/>
  <c r="J22" i="4" s="1"/>
  <c r="H21" i="4"/>
  <c r="J21" i="4" s="1"/>
  <c r="J93" i="4" l="1"/>
  <c r="J87" i="4" s="1"/>
  <c r="C25" i="13" s="1"/>
  <c r="J39" i="4"/>
  <c r="J20" i="4" s="1"/>
  <c r="C15" i="13" s="1"/>
  <c r="B39" i="13" l="1"/>
  <c r="B37" i="13"/>
  <c r="B35" i="13"/>
  <c r="B33" i="13"/>
  <c r="B31" i="13"/>
  <c r="B29" i="13"/>
  <c r="B27" i="13"/>
  <c r="B23" i="13"/>
  <c r="B21" i="13"/>
  <c r="B19" i="13"/>
  <c r="B17" i="13"/>
  <c r="B13" i="13"/>
  <c r="A13" i="13"/>
  <c r="H204" i="4"/>
  <c r="J204" i="4" s="1"/>
  <c r="H203" i="4"/>
  <c r="J203" i="4" s="1"/>
  <c r="H194" i="4"/>
  <c r="J194" i="4" s="1"/>
  <c r="H216" i="4"/>
  <c r="J216" i="4" s="1"/>
  <c r="F212" i="4"/>
  <c r="H208" i="4"/>
  <c r="J208" i="4" s="1"/>
  <c r="H209" i="4"/>
  <c r="J209" i="4" s="1"/>
  <c r="H210" i="4"/>
  <c r="J210" i="4" s="1"/>
  <c r="H211" i="4"/>
  <c r="J211" i="4" s="1"/>
  <c r="H212" i="4"/>
  <c r="H213" i="4"/>
  <c r="J213" i="4" s="1"/>
  <c r="H214" i="4"/>
  <c r="J214" i="4" s="1"/>
  <c r="H215" i="4"/>
  <c r="J215" i="4" s="1"/>
  <c r="J205" i="4" l="1"/>
  <c r="J212" i="4"/>
  <c r="J217" i="4" s="1"/>
  <c r="H161" i="4"/>
  <c r="J161" i="4" s="1"/>
  <c r="H162" i="4"/>
  <c r="J162" i="4" s="1"/>
  <c r="H172" i="4"/>
  <c r="J172" i="4" s="1"/>
  <c r="H171" i="4"/>
  <c r="J171" i="4" s="1"/>
  <c r="H163" i="4"/>
  <c r="J163" i="4" s="1"/>
  <c r="H153" i="4"/>
  <c r="J153" i="4" s="1"/>
  <c r="H199" i="4"/>
  <c r="J199" i="4" s="1"/>
  <c r="J200" i="4" s="1"/>
  <c r="H159" i="4" l="1"/>
  <c r="J159" i="4" s="1"/>
  <c r="B9" i="13"/>
  <c r="H220" i="4"/>
  <c r="J220" i="4" s="1"/>
  <c r="J221" i="4" s="1"/>
  <c r="H193" i="4"/>
  <c r="J193" i="4" s="1"/>
  <c r="H192" i="4"/>
  <c r="J192" i="4" s="1"/>
  <c r="H191" i="4"/>
  <c r="J191" i="4" s="1"/>
  <c r="H190" i="4"/>
  <c r="J190" i="4" s="1"/>
  <c r="H189" i="4"/>
  <c r="J189" i="4" s="1"/>
  <c r="H188" i="4"/>
  <c r="J188" i="4" s="1"/>
  <c r="H187" i="4"/>
  <c r="J187" i="4" s="1"/>
  <c r="H186" i="4"/>
  <c r="J186" i="4" s="1"/>
  <c r="H177" i="4"/>
  <c r="J177" i="4" s="1"/>
  <c r="H176" i="4"/>
  <c r="J176" i="4" s="1"/>
  <c r="H182" i="4"/>
  <c r="J182" i="4" s="1"/>
  <c r="H181" i="4"/>
  <c r="J181" i="4" s="1"/>
  <c r="H170" i="4"/>
  <c r="J170" i="4" s="1"/>
  <c r="H169" i="4"/>
  <c r="J169" i="4" s="1"/>
  <c r="H168" i="4"/>
  <c r="J168" i="4" s="1"/>
  <c r="H167" i="4"/>
  <c r="J167" i="4" s="1"/>
  <c r="H160" i="4"/>
  <c r="J160" i="4" s="1"/>
  <c r="H158" i="4"/>
  <c r="J158" i="4" s="1"/>
  <c r="H157" i="4"/>
  <c r="J157" i="4" s="1"/>
  <c r="H152" i="4"/>
  <c r="J152" i="4" s="1"/>
  <c r="J154" i="4" s="1"/>
  <c r="J195" i="4" l="1"/>
  <c r="J173" i="4"/>
  <c r="J164" i="4"/>
  <c r="J183" i="4"/>
  <c r="J178" i="4"/>
  <c r="J150" i="4" l="1"/>
  <c r="C37" i="13" s="1"/>
  <c r="J38" i="13" s="1"/>
  <c r="H224" i="4"/>
  <c r="J224" i="4" s="1"/>
  <c r="J225" i="4" s="1"/>
  <c r="J223" i="4" s="1"/>
  <c r="C39" i="13" s="1"/>
  <c r="H147" i="4"/>
  <c r="J147" i="4" s="1"/>
  <c r="H146" i="4"/>
  <c r="J146" i="4" s="1"/>
  <c r="H145" i="4"/>
  <c r="J145" i="4" s="1"/>
  <c r="H144" i="4"/>
  <c r="J144" i="4" s="1"/>
  <c r="H137" i="4"/>
  <c r="J137" i="4" s="1"/>
  <c r="J141" i="4" s="1"/>
  <c r="J136" i="4" s="1"/>
  <c r="H133" i="4"/>
  <c r="J133" i="4" s="1"/>
  <c r="H132" i="4"/>
  <c r="J132" i="4" s="1"/>
  <c r="H131" i="4"/>
  <c r="J131" i="4" s="1"/>
  <c r="H130" i="4"/>
  <c r="J130" i="4" s="1"/>
  <c r="H129" i="4"/>
  <c r="J129" i="4" s="1"/>
  <c r="H128" i="4"/>
  <c r="J128" i="4" s="1"/>
  <c r="H127" i="4"/>
  <c r="J127" i="4" s="1"/>
  <c r="H126" i="4"/>
  <c r="J126" i="4" s="1"/>
  <c r="H125" i="4"/>
  <c r="J125" i="4" s="1"/>
  <c r="H124" i="4"/>
  <c r="J124" i="4" s="1"/>
  <c r="H123" i="4"/>
  <c r="J123" i="4" s="1"/>
  <c r="H122" i="4"/>
  <c r="J122" i="4" s="1"/>
  <c r="H121" i="4"/>
  <c r="J121" i="4" s="1"/>
  <c r="H120" i="4"/>
  <c r="J120" i="4" s="1"/>
  <c r="H119" i="4"/>
  <c r="J119" i="4" s="1"/>
  <c r="H118" i="4"/>
  <c r="J118" i="4" s="1"/>
  <c r="H117" i="4"/>
  <c r="J117" i="4" s="1"/>
  <c r="H116" i="4"/>
  <c r="J116" i="4" s="1"/>
  <c r="J115" i="4"/>
  <c r="H111" i="4"/>
  <c r="J111" i="4" s="1"/>
  <c r="H110" i="4"/>
  <c r="J110" i="4" s="1"/>
  <c r="H106" i="4"/>
  <c r="J106" i="4" s="1"/>
  <c r="H105" i="4"/>
  <c r="J105" i="4" s="1"/>
  <c r="H104" i="4"/>
  <c r="J104" i="4" s="1"/>
  <c r="H103" i="4"/>
  <c r="J103" i="4" s="1"/>
  <c r="H102" i="4"/>
  <c r="J102" i="4" s="1"/>
  <c r="H101" i="4"/>
  <c r="J101" i="4" s="1"/>
  <c r="H100" i="4"/>
  <c r="J100" i="4" s="1"/>
  <c r="H84" i="4"/>
  <c r="J84" i="4" s="1"/>
  <c r="H83" i="4"/>
  <c r="J83" i="4" s="1"/>
  <c r="H82" i="4"/>
  <c r="J82" i="4" s="1"/>
  <c r="H81" i="4"/>
  <c r="J81" i="4" s="1"/>
  <c r="H80" i="4"/>
  <c r="J80" i="4" s="1"/>
  <c r="H76" i="4"/>
  <c r="J76" i="4" s="1"/>
  <c r="H75" i="4"/>
  <c r="J75" i="4" s="1"/>
  <c r="H71" i="4"/>
  <c r="J71" i="4" s="1"/>
  <c r="H70" i="4"/>
  <c r="J70" i="4" s="1"/>
  <c r="H69" i="4"/>
  <c r="J69" i="4" s="1"/>
  <c r="H68" i="4"/>
  <c r="J68" i="4" s="1"/>
  <c r="H64" i="4"/>
  <c r="J64" i="4" s="1"/>
  <c r="H63" i="4"/>
  <c r="J63" i="4" s="1"/>
  <c r="H62" i="4"/>
  <c r="J62" i="4" s="1"/>
  <c r="H61" i="4"/>
  <c r="J61" i="4" s="1"/>
  <c r="H60" i="4"/>
  <c r="J60" i="4" s="1"/>
  <c r="H59" i="4"/>
  <c r="J59" i="4" s="1"/>
  <c r="H58" i="4"/>
  <c r="J58" i="4" s="1"/>
  <c r="H56" i="4"/>
  <c r="J56" i="4" s="1"/>
  <c r="H55" i="4"/>
  <c r="J55" i="4" s="1"/>
  <c r="H44" i="4"/>
  <c r="J44" i="4" s="1"/>
  <c r="H45" i="4"/>
  <c r="J45" i="4" s="1"/>
  <c r="H46" i="4"/>
  <c r="J46" i="4" s="1"/>
  <c r="H47" i="4"/>
  <c r="J47" i="4" s="1"/>
  <c r="H48" i="4"/>
  <c r="J48" i="4" s="1"/>
  <c r="H49" i="4"/>
  <c r="H50" i="4"/>
  <c r="J50" i="4" s="1"/>
  <c r="H51" i="4"/>
  <c r="J51" i="4" s="1"/>
  <c r="H52" i="4"/>
  <c r="J52" i="4" s="1"/>
  <c r="H53" i="4"/>
  <c r="J53" i="4" s="1"/>
  <c r="H54" i="4"/>
  <c r="J54" i="4" s="1"/>
  <c r="H57" i="4"/>
  <c r="J57" i="4" s="1"/>
  <c r="H43" i="4"/>
  <c r="J43" i="4" s="1"/>
  <c r="H42" i="4"/>
  <c r="J42" i="4" s="1"/>
  <c r="H17" i="4"/>
  <c r="J17" i="4" s="1"/>
  <c r="K38" i="13" l="1"/>
  <c r="M40" i="13"/>
  <c r="J85" i="4"/>
  <c r="J79" i="4" s="1"/>
  <c r="C23" i="13" s="1"/>
  <c r="J72" i="4"/>
  <c r="J77" i="4"/>
  <c r="J49" i="4"/>
  <c r="J65" i="4" s="1"/>
  <c r="J41" i="4" s="1"/>
  <c r="J107" i="4"/>
  <c r="J148" i="4"/>
  <c r="J134" i="4"/>
  <c r="J112" i="4"/>
  <c r="C17" i="13" l="1"/>
  <c r="J95" i="4"/>
  <c r="G24" i="13"/>
  <c r="J143" i="4"/>
  <c r="C35" i="13" s="1"/>
  <c r="C33" i="13"/>
  <c r="C31" i="13"/>
  <c r="J114" i="4"/>
  <c r="C29" i="13"/>
  <c r="J109" i="4"/>
  <c r="C27" i="13"/>
  <c r="E26" i="13"/>
  <c r="C21" i="13"/>
  <c r="J74" i="4"/>
  <c r="B8" i="13"/>
  <c r="F32" i="13" l="1"/>
  <c r="F26" i="13"/>
  <c r="K36" i="13"/>
  <c r="K43" i="13" s="1"/>
  <c r="H22" i="13"/>
  <c r="I30" i="13"/>
  <c r="I43" i="13" s="1"/>
  <c r="J30" i="13"/>
  <c r="J43" i="13" s="1"/>
  <c r="L34" i="13"/>
  <c r="L43" i="13" s="1"/>
  <c r="M34" i="13"/>
  <c r="M43" i="13" s="1"/>
  <c r="G28" i="13"/>
  <c r="H28" i="13"/>
  <c r="D16" i="13" l="1"/>
  <c r="B7" i="13" l="1"/>
  <c r="J18" i="4" l="1"/>
  <c r="J16" i="4" s="1"/>
  <c r="C13" i="13" l="1"/>
  <c r="D14" i="13" l="1"/>
  <c r="G16" i="13"/>
  <c r="E18" i="13" l="1"/>
  <c r="F18" i="13"/>
  <c r="G18" i="13"/>
  <c r="D4" i="1" l="1"/>
  <c r="D12" i="1" l="1"/>
  <c r="F12" i="1" s="1"/>
  <c r="A18" i="1"/>
  <c r="E18" i="1"/>
  <c r="D19" i="1"/>
  <c r="F19" i="1" s="1"/>
  <c r="E35" i="1"/>
  <c r="F35" i="1" s="1"/>
  <c r="E34" i="1"/>
  <c r="F34" i="1" s="1"/>
  <c r="D31" i="1"/>
  <c r="F2" i="1"/>
  <c r="F3" i="1" s="1"/>
  <c r="F4" i="1"/>
  <c r="F6" i="1"/>
  <c r="F28" i="1"/>
  <c r="F26" i="1"/>
  <c r="F23" i="1"/>
  <c r="D13" i="1"/>
  <c r="F13" i="1" s="1"/>
  <c r="F27" i="1"/>
  <c r="F9" i="1"/>
  <c r="D14" i="1" l="1"/>
  <c r="F14" i="1" s="1"/>
  <c r="F31" i="1"/>
  <c r="F32" i="1" s="1"/>
  <c r="F36" i="1"/>
  <c r="D17" i="1"/>
  <c r="F29" i="1"/>
  <c r="D18" i="1" l="1"/>
  <c r="F18" i="1" s="1"/>
  <c r="F17" i="1"/>
  <c r="D18" i="13" l="1"/>
  <c r="F20" i="1"/>
  <c r="F38" i="1" s="1"/>
  <c r="F39" i="1" s="1"/>
  <c r="F40" i="1" s="1"/>
  <c r="J67" i="4" l="1"/>
  <c r="J227" i="4" s="1"/>
  <c r="C19" i="13" l="1"/>
  <c r="K212" i="4"/>
  <c r="F20" i="13" l="1"/>
  <c r="F43" i="13" s="1"/>
  <c r="G20" i="13"/>
  <c r="G43" i="13" s="1"/>
  <c r="E20" i="13"/>
  <c r="E43" i="13" s="1"/>
  <c r="D20" i="13"/>
  <c r="H20" i="13"/>
  <c r="H43" i="13" s="1"/>
  <c r="C42" i="13"/>
  <c r="C20" i="13" s="1"/>
  <c r="D43" i="13" l="1"/>
  <c r="D45" i="13" s="1"/>
  <c r="E45" i="13" s="1"/>
  <c r="F45" i="13" s="1"/>
  <c r="G45" i="13" s="1"/>
  <c r="H45" i="13" s="1"/>
  <c r="I45" i="13" s="1"/>
  <c r="J45" i="13" s="1"/>
  <c r="K45" i="13" s="1"/>
  <c r="L45" i="13" s="1"/>
  <c r="M45" i="13" s="1"/>
  <c r="F44" i="13"/>
  <c r="H44" i="13"/>
  <c r="C38" i="13"/>
  <c r="C40" i="13"/>
  <c r="C18" i="13"/>
  <c r="C24" i="13"/>
  <c r="C26" i="13"/>
  <c r="C30" i="13"/>
  <c r="C28" i="13"/>
  <c r="C32" i="13"/>
  <c r="C36" i="13"/>
  <c r="C34" i="13"/>
  <c r="C22" i="13"/>
  <c r="K44" i="13"/>
  <c r="J44" i="13"/>
  <c r="I44" i="13"/>
  <c r="C16" i="13"/>
  <c r="M44" i="13"/>
  <c r="L44" i="13"/>
  <c r="C14" i="13"/>
  <c r="G44" i="13"/>
  <c r="E44" i="13"/>
  <c r="D44" i="13" l="1"/>
  <c r="D46" i="13" s="1"/>
  <c r="E46" i="13" s="1"/>
  <c r="F46" i="13" s="1"/>
  <c r="G46" i="13" s="1"/>
  <c r="H46" i="13" s="1"/>
  <c r="I46" i="13" s="1"/>
  <c r="J46" i="13" s="1"/>
  <c r="K46" i="13" s="1"/>
  <c r="L46" i="13" s="1"/>
  <c r="M46" i="13" s="1"/>
</calcChain>
</file>

<file path=xl/sharedStrings.xml><?xml version="1.0" encoding="utf-8"?>
<sst xmlns="http://schemas.openxmlformats.org/spreadsheetml/2006/main" count="948" uniqueCount="580">
  <si>
    <t>Serviços topográficos</t>
  </si>
  <si>
    <t>Unidade</t>
  </si>
  <si>
    <t>Quantidade</t>
  </si>
  <si>
    <t>Custo Unitário</t>
  </si>
  <si>
    <t>Custo total</t>
  </si>
  <si>
    <t>m2</t>
  </si>
  <si>
    <t>Limpeza e preparo de área</t>
  </si>
  <si>
    <t>Locação da obra</t>
  </si>
  <si>
    <t>Limpeza, escavação e carga de material de 1a categoria, utilizando trator de esteiras com lâminca e pá carregadeira</t>
  </si>
  <si>
    <t>m3</t>
  </si>
  <si>
    <t>Pavimentação (calçada) em blocos de concreto sextavado, espessura de 6,0cm FCK 35 MPA, assentados sobre colchão de areia</t>
  </si>
  <si>
    <t>74151/001</t>
  </si>
  <si>
    <t>73764/004</t>
  </si>
  <si>
    <t>Limpeza superficial de camada vegetal</t>
  </si>
  <si>
    <t>m3 x km</t>
  </si>
  <si>
    <t>Arquitetura e elementos de urbanismo</t>
  </si>
  <si>
    <t>Vegetação</t>
  </si>
  <si>
    <t>Plantio de grama batatais em placas</t>
  </si>
  <si>
    <t>Pavimentação</t>
  </si>
  <si>
    <t>Cordão de Concreto</t>
  </si>
  <si>
    <t>m</t>
  </si>
  <si>
    <t>74236/001</t>
  </si>
  <si>
    <t>Piso com placa cimenticia de alta resistencia, podotátil direcional ou alerta, 40x40cm, E= 3mm</t>
  </si>
  <si>
    <t>ART da obra</t>
  </si>
  <si>
    <t>unid</t>
  </si>
  <si>
    <t>Total da etapa</t>
  </si>
  <si>
    <t>Limpeza final da obra</t>
  </si>
  <si>
    <t>Encarregado</t>
  </si>
  <si>
    <t>mês</t>
  </si>
  <si>
    <t>Engenheiro</t>
  </si>
  <si>
    <t>BDI (23,44%)</t>
  </si>
  <si>
    <t>PREÇO TOTAL DA OBRA</t>
  </si>
  <si>
    <t>CUSTO TOTAL</t>
  </si>
  <si>
    <t>Aterro compactado</t>
  </si>
  <si>
    <t>Material para aterro/reaterro, sem transporte</t>
  </si>
  <si>
    <t>Transporte comercial com caminhão basculante 6m3</t>
  </si>
  <si>
    <t>Compactação mecanica a 100% do proctor normal - Pavimentação urbana</t>
  </si>
  <si>
    <t>DMT Obra/Bota fora (km)</t>
  </si>
  <si>
    <t>DMT Jazida/Obra (km)</t>
  </si>
  <si>
    <t>Transporte comercial com caminhão basculante</t>
  </si>
  <si>
    <t>Falta Mob/Desmob</t>
  </si>
  <si>
    <t>Barracao (2,2 x 6,20m)</t>
  </si>
  <si>
    <t>Placas (1,00 x 1,50 m)</t>
  </si>
  <si>
    <t>41 unidades (não bate o quantitativo)</t>
  </si>
  <si>
    <t>utilizou área do plantio de grama</t>
  </si>
  <si>
    <t>Não tem limpeza no titulo original do serviço. Utilizou h=20cm e 25% de empolamento. Deveria ser 10cm sem empolamento</t>
  </si>
  <si>
    <t>Só utilizou o volume da escavação e carga. Deveria utilizar dos dois serviços anteriores. Deveria empolar.</t>
  </si>
  <si>
    <t>Já está incluso no serviço de pavimentação com blocos.</t>
  </si>
  <si>
    <t>Deveria utilizar o volume necessário para compactar o mesmo volume da carga e transporte</t>
  </si>
  <si>
    <t>Faltou manutenção/irrigação</t>
  </si>
  <si>
    <t>Limpeza com ácido muriático</t>
  </si>
  <si>
    <t>De toda a área</t>
  </si>
  <si>
    <t>SINAPI</t>
  </si>
  <si>
    <t>Fonte</t>
  </si>
  <si>
    <t>Código</t>
  </si>
  <si>
    <t>Item</t>
  </si>
  <si>
    <t>%</t>
  </si>
  <si>
    <t>Objeto</t>
  </si>
  <si>
    <t>Nº do Processo</t>
  </si>
  <si>
    <t>CRONOGRAMA FÍSICO-FINANCEIRO</t>
  </si>
  <si>
    <t>ITEM</t>
  </si>
  <si>
    <t>DESCRIMINAÇÃO</t>
  </si>
  <si>
    <t>ETAPA</t>
  </si>
  <si>
    <t>RESUMO DO ORÇAMENTO</t>
  </si>
  <si>
    <t>TOTAL (%)</t>
  </si>
  <si>
    <t>TOTAL (R$)</t>
  </si>
  <si>
    <t>ACUMULADO (R$)</t>
  </si>
  <si>
    <t>ACUMULADO (%)</t>
  </si>
  <si>
    <t>Leis Sociais:</t>
  </si>
  <si>
    <t>m²</t>
  </si>
  <si>
    <t>Objeto:</t>
  </si>
  <si>
    <t>Área:</t>
  </si>
  <si>
    <t>BDI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</si>
  <si>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</si>
  <si>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Memória de Cálculos</t>
  </si>
  <si>
    <t>PRAZO DA OBRA</t>
  </si>
  <si>
    <t>PREFEITURA MUNICIPAL DE PILAR DO SUL</t>
  </si>
  <si>
    <t>SECRETARIA DE OBRAS, INFRAESTRUTURA E URBANISMO</t>
  </si>
  <si>
    <t xml:space="preserve">SINAPI </t>
  </si>
  <si>
    <t>m³</t>
  </si>
  <si>
    <t>CPOS</t>
  </si>
  <si>
    <t>174</t>
  </si>
  <si>
    <t xml:space="preserve">129,24 % </t>
  </si>
  <si>
    <t>86,73%(HORA) 49,01%(MÊS)</t>
  </si>
  <si>
    <t>Pilar do Sul, 18 de Fevereiro  de 2019</t>
  </si>
  <si>
    <t>Quant.</t>
  </si>
  <si>
    <t>Descrição dos Serviços (material + mão de obra)</t>
  </si>
  <si>
    <t>SERVIÇOS PRELIMINARES</t>
  </si>
  <si>
    <t>PLANILHA ORÇAMENTÁRIA</t>
  </si>
  <si>
    <t>74209/1</t>
  </si>
  <si>
    <t>PLACA DE OBRA EM CHAPA DE ACO GALVANIZADO</t>
  </si>
  <si>
    <t>JANEIRO/2019</t>
  </si>
  <si>
    <t>Custo Unitário C/ BDI 26,72%</t>
  </si>
  <si>
    <t>und</t>
  </si>
  <si>
    <t>AMPLIAÇÃO/ADEQUAÇÃO DO PALCO</t>
  </si>
  <si>
    <t>02.10.020</t>
  </si>
  <si>
    <t>LOCAÇÃO DE OBRA DE EDIFICAÇÃO</t>
  </si>
  <si>
    <t>ESCAVAÇÃO MANUAL DE VALA PARA VIGA BALDRAME, COM PREVISÃO DE FÔRMA. AF_06/2017</t>
  </si>
  <si>
    <t>CONCRETO FCK = 25MPA, TRAÇO 1:2,3:2,7 (CIMENTO/ AREIA MÉDIA/ BRITA 1) - PREPARO MECÂNICO COM BETONEIRA 400 L. AF_07/2016</t>
  </si>
  <si>
    <t>11.18.040</t>
  </si>
  <si>
    <t>LASTRO DE PEDRA BRITADA</t>
  </si>
  <si>
    <t>ARMAÇÃO DE BLOCO, VIGA BALDRAME OU SAPATA UTILIZANDO AÇO CA-50 DE 10 MM - MONTAGEM. AF_06/2017</t>
  </si>
  <si>
    <t>kg</t>
  </si>
  <si>
    <t>ARMAÇÃO DE BLOCO, VIGA BALDRAME E SAPATA UTILIZANDO AÇO CA-60 DE 5 MM KG - MONTAGEM. AF_06/2017</t>
  </si>
  <si>
    <t>m³x km</t>
  </si>
  <si>
    <t>12.01.020</t>
  </si>
  <si>
    <t>BROCA EM CONCRETO ARMADO DIÂMETRO DE 20 CM - COMPLETA</t>
  </si>
  <si>
    <t>FABRICAÇÃO DE FÔRMA PARA PILARES E ESTRUTURAS SIMILARES, EM MADEIRA SERRADA, E=25 MM. AF_12/2015</t>
  </si>
  <si>
    <t>ALVENARIA DE VEDAÇÃO DE BLOCOS VAZADOS DE CONCRETO DE 14X19X39CM (ESPESSURA 14CM) DE PAREDES COM ÁREA LÍQUIDA MAIOR OU IGUAL A 6M² SEM VÃOS E ARGAMASSA DE ASSENTAMENTO COM PREPARO EM BETONEIRA. AF_06/2014</t>
  </si>
  <si>
    <t>CINTA DE AMARRAÇÃO DE ALVENARIA MOLDADA IN LOCO COM UTILIZAÇÃO DE BLOCOS CANALETA. AF_03/2016</t>
  </si>
  <si>
    <t>IMPERMEABILIZAÇÃO DE PAREDES COM ARGAMASSA DE CIMENTO E AREIA, COM ADITIVO IMPERMEABILIZANTE, E = 2CM. AF_06/2018</t>
  </si>
  <si>
    <t>IMPERMEABILIZAÇÃO DE SUPERFÍCIE COM EMULSÃO ASFÁLTICA, 2 DEMÃOS AF_06/2018</t>
  </si>
  <si>
    <t>17.02.220</t>
  </si>
  <si>
    <t>REBOCO</t>
  </si>
  <si>
    <t>74072/2</t>
  </si>
  <si>
    <t>ATERRO MANUAL DE VALAS COM SOLO ARGILO-ARENOSO E COMPACTAÇÃO MECANIZADA. AF_05/2016</t>
  </si>
  <si>
    <t>TRANSPORTE COM CAMINHÃO BASCULANTE DE 10 M3, EM VIA URBANA EM LEITO NATURAL (UNIDADE: M3XKM). AF_04/2016</t>
  </si>
  <si>
    <t>LASTRO COM MATERIAL GRANULAR, APLICAÇÃO EM PISOS OU RADIERS, ESPESSURA DE *5 CM*. AF_08/2017</t>
  </si>
  <si>
    <t>LASTRO DE CONCRETO MAGRO, APLICADO EM PISOS OU RADIERS, ESPESSURA DE 5 CM. AF_07/2016</t>
  </si>
  <si>
    <t>PISO EM TABUA CORRIDA DE MADEIRA ESPESSURA 2,5CM FIXADO EM PECAS DE MADEIRA E ASSENTADO EM ARGAMASSA TRACO 1:4 (CIMENTO/AREIA)</t>
  </si>
  <si>
    <t>RECOLOCACAO DE PISO DE TABUAS DE MADEIRA, CONSIDERANDO REAPROVEITAMENTO DO MATERIAL, INCLUSIVE VIGAMENTO</t>
  </si>
  <si>
    <t>POLIMENTO E ENCERAMENTO DE PISO EM MADEIRA</t>
  </si>
  <si>
    <t>PAREDE COM PLACAS DE GESSO ACARTONADO (DRYWALL), PARA USO INTERNO, COM DUAS FACES SIMPLES E ESTRUTURA METÁLICA COM GUIAS SIMPLES, SEM VÃOS.
AF_06/2017</t>
  </si>
  <si>
    <t>CORRIMAO EM TUBO ACO GALVANIZADO 2 1/2" COM BRACADEIRA</t>
  </si>
  <si>
    <t>GUARDA-CORPO COM CORRIMAO EM TUBO DE ACO GALVANIZADO 1 1/2"</t>
  </si>
  <si>
    <t>REVESTIMENTO CERÂMICO PARA PISO COM PLACAS TIPO ESMALTADA EXTRA DE DIMENSÕES 45X45 CM APLICADA EM AMBIENTES DE ÁREA MAIOR QUE 10 M2. AF_06/2014</t>
  </si>
  <si>
    <t>REVESTIMENTO CERÂMICO PARA PAREDES INTERNAS COM PLACAS TIPO ESMALTADA EXTRA DE DIMENSÕES 20X20 CM APLICADAS EM AMBIENTES DE ÁREA MAIOR QUE 5M² NA ALTURA INTEIRA DAS PAREDES. AF_06/2014</t>
  </si>
  <si>
    <t>RODAPÉ CERÂMICO DE 7CM DE ALTURA COM PLACAS TIPO ESMALTADA EXTRA DE DIMENSÕES 45X45CM. AF_06/2014</t>
  </si>
  <si>
    <t>SOLEIRA EM GRANITO, LARGURA 15 CM, ESPESSURA 2,0 CM. AF_06/2018</t>
  </si>
  <si>
    <t>TROCA DE FORRO PVC</t>
  </si>
  <si>
    <t>SINAPI-I</t>
  </si>
  <si>
    <t>FORRO DE PVC, LISO, PARA AMBIENTES COMERCIAIS, INCLUSIVE ESTRUTURA DE FIXAÇÃO. AF_05/2017_P</t>
  </si>
  <si>
    <t>ACABAMENTO SIMPLES/CONVENCIONAL PARA FORRO PVC, TIPO "U" OU "C", COR BRANCA,COMPRIMENTO 6 M</t>
  </si>
  <si>
    <t>ADEQUAÇÃO ÁREA ADMINISTRATIVA</t>
  </si>
  <si>
    <t>26.01.080</t>
  </si>
  <si>
    <t>PORTA DE CORRER EM ALUMINIO, COM DUAS FOLHAS PARA VIDRO, INCLUSO VIDRO LISO INCOLOR, FECHADURA E PUXADOR, SEM GUARNICAO/ALIZAR/VISTA</t>
  </si>
  <si>
    <t>JANELA DE ALUMÍNIO DE CORRER, 4 FOLHAS, FIXAÇÃO COM ARGAMASSA, COM VIDROS, PADRONIZADA. AF_07/2016</t>
  </si>
  <si>
    <t>VIDRO LISO TRANSPARENTE DE 6 MM</t>
  </si>
  <si>
    <t>PAREDE COM PLACAS DE GESSO ACARTONADO (DRYWALL), PARA USO INTERNO, COM DUAS FACES SIMPLES E ESTRUTURA METÁLICA COM GUIAS SIMPLES, COM VÃOS A
F_06/2017_P</t>
  </si>
  <si>
    <t>ADEQUAÇÃO BANHEIROS ACESSÍVEIS - BL 02</t>
  </si>
  <si>
    <t>30.08.060</t>
  </si>
  <si>
    <t>23.13.052</t>
  </si>
  <si>
    <t>30.04.060</t>
  </si>
  <si>
    <t>30.01.120</t>
  </si>
  <si>
    <t>30.06.080</t>
  </si>
  <si>
    <t>BACIA SIFONADA DE LOUÇA PARA PESSOAS COM MOBILIDADE REDUZIDA - 6 LITROS</t>
  </si>
  <si>
    <t>ASSENTO SANITARIO DE PLASTICO, TIPO CONVENCIONAL</t>
  </si>
  <si>
    <t>BANCADA GRANITO CINZA POLIDO 0,50 X 0,60M, INCL. CUBA DE EMBUTIR OVAL LOUÇA BRANCA 35 X 50CM, VÁLVULA METAL CROMADO, SIFÃO FLEXÍVEL PVC, ENGATE 30CM FLEXÍVEL PLÁSTICO E TORNEIRA CROMADA DE MESA, PADRÃO POPULAR
- FORNEC. E INSTALAÇÃO. AF_12/2013</t>
  </si>
  <si>
    <t>BARRA DE APOIO EM "L", EM ACO INOX POLIDO 70 X 70 CM, DIAMETRO MINIMO 3 CM</t>
  </si>
  <si>
    <t xml:space="preserve">PORTA LISA DE MADEIRA, INTERNA, RESISTENTE A UMIDADE "PIM RU", PARA ACABAMENTO EM PINTURA, TIPO
ACESSÍVEL, PADRÃO DIMENSIONAL MÉDIO/PESADO, COM FERRAGENS, COMPLETO - 90 X 210 CM
</t>
  </si>
  <si>
    <t>REVESTIMENTO EM CHAPA DE AÇO INOXIDÁVEL PARA PROTEÇÃO DE PORTAS, ALTURA DE 40 CM</t>
  </si>
  <si>
    <t>PAPELEIRA PLASTICA TIPO DISPENSER PARA PAPEL HIGIENICO ROLAO</t>
  </si>
  <si>
    <t>SABONETEIRA PLASTICA TIPO DISPENSER PARA SABONETE LIQUIDO COM RESERVATORIO 800 A 1500 ML, INCLUSO FIXAÇÃO. AF_10/2016</t>
  </si>
  <si>
    <t>TOALHEIRO PLASTICO TIPO DISPENSER PARA PAPEL TOALHA INTERFOLHADO</t>
  </si>
  <si>
    <t xml:space="preserve">BARRA DE APOIO RETA, PARA PESSOAS COM MOBILIDADE REDUZIDA, EM TUBO DE AÇO INOXIDÁVEL DE 1 1/4´
X 400 MM
</t>
  </si>
  <si>
    <t>PLACA DE IDENTIFICAÇÃO EM ALUMÍNIO PARA WC, COM DESENHO UNIVERSAL DE ACESSIBILIDADE</t>
  </si>
  <si>
    <t>COBERTURA</t>
  </si>
  <si>
    <t>TELHAMENTO COM TELHA METÁLICA TERMOACÚSTICA E = 30 MM, COM ATÉ 2 ÁGUAS, INCLUSO IÇAMENTO. AF_06/2016</t>
  </si>
  <si>
    <t>CUMEEIRA EM PERFIL ONDULADO DE ALUMÍNIO</t>
  </si>
  <si>
    <t>10.10</t>
  </si>
  <si>
    <t>10.11</t>
  </si>
  <si>
    <t>ADEQUAÇÃO ELÉTRICA</t>
  </si>
  <si>
    <t>LUMINÁRIA ARANDELA TIPO MEIA-LUA, PARA 1 LÂMPADA DE 15 W - FORNECIMENTO E INSTALAÇÃO. AF_11/2017</t>
  </si>
  <si>
    <t>LUMINÁRIA TIPO PLAFON, DE SOBREPOR, COM 1 LÂMPADA LED - FORNECIMENTO E INSTALAÇÃO. AF_11/2017</t>
  </si>
  <si>
    <t>41.02.551</t>
  </si>
  <si>
    <t>LÂMPADA LED TUBULAR T8 COM BASE G13, DE 1850 ATÉ 2000 IM - 18 A 20W</t>
  </si>
  <si>
    <t>CONDULETE DE ALUMÍNIO, TIPO C, PARA ELETRODUTO DE AÇO GALVANIZADO DN 20 MM (3/4''), APARENTE - FORNECIMENTO E INSTALAÇÃO. AF_11/2016_P</t>
  </si>
  <si>
    <t>ESPELHO / PLACA DE 2 POSTOS 4" X 2", PARA INSTALACAO DE TOMADAS E INTERRUPTORES</t>
  </si>
  <si>
    <t>ESPELHO / PLACA DE 6 POSTOS 4" X 4", PARA INSTALACAO DE TOMADAS E INTERRUPTORES</t>
  </si>
  <si>
    <t>ELETRODUTO DE AÇO GALVANIZADO, CLASSE LEVE, DN 20 MM (3/4), APARENTE , INSTALADO EM PAREDE - FORNECIMENTO E INSTALAÇÃO. AF_11/2016_P</t>
  </si>
  <si>
    <t>QUADRO DE DISTRIBUICAO, COM BARRAMENTO TERRA / NEUTRO, DE EMBUTIR, PARA 36 DISJUNTORES DIN</t>
  </si>
  <si>
    <t>QUADRO DE DISTRIBUICAO, COM BARRAMENTO TERRA / NEUTRO, DE EMBUTIR, PARA 24 DISJUNTORES DIN</t>
  </si>
  <si>
    <t>QUEBRA EM ALVENARIA PARA INSTALAÇÃO DE QUADRO DISTRIBUIÇÃO GRANDE (76X40 CM). AF_05/2015</t>
  </si>
  <si>
    <t>74130/5</t>
  </si>
  <si>
    <t>DISJUNTOR TERMOMAGNETICO TRIPOLAR PADRAO NEMA (AMERICANO) 60 A 100A 240V, FORNECIMENTO E INSTALACAO</t>
  </si>
  <si>
    <t>DISJUNTOR BIPOLAR TIPO DIN, CORRENTE NOMINAL DE 25A - FORNECIMENTO E INSTALAÇÃO. AF_04/2016</t>
  </si>
  <si>
    <t>DISJUNTOR BIPOLAR TIPO DIN, CORRENTE NOMINAL DE 32A - FORNECIMENTO E INSTALAÇÃO. AF_04/2016</t>
  </si>
  <si>
    <t>DISJUNTOR MONOPOLAR TIPO DIN, CORRENTE NOMINAL DE 16A - FORNECIMENTO E INSTALAÇÃO. AF_04/2016</t>
  </si>
  <si>
    <t>CABO DE COBRE FLEXÍVEL ISOLADO, 2,5 MM², ANTI-CHAMA 450/750 V, PARA CIRCUITOS TERMINAIS - FORNECIMENTO E INSTALAÇÃO. AF_12/2015</t>
  </si>
  <si>
    <t>CABO DE COBRE FLEXÍVEL ISOLADO, 1,5 MM², ANTI-CHAMA 450/750 V, PARA CIRCUITOS TERMINAIS - FORNECIMENTO E INSTALAÇÃO. AF_12/2015</t>
  </si>
  <si>
    <t>CABO DE COBRE FLEXÍVEL ISOLADO, 4 MM², ANTI-CHAMA 450/750 V, PARA CIRCUITOS TERMINAIS - FORNECIMENTO E INSTALAÇÃO. AF_12/2015</t>
  </si>
  <si>
    <t>ROLDANA PLASTICA COM PREGO, TAMANHO 30 X 30 MM, PARA INSTALACAO ELETRICA APARENTE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</si>
  <si>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</si>
  <si>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</si>
  <si>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</si>
  <si>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</si>
  <si>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</si>
  <si>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</si>
  <si>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</si>
  <si>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</si>
  <si>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PINTURA EM GERAL</t>
  </si>
  <si>
    <t>30.04.100</t>
  </si>
  <si>
    <t>EXECUÇÃO DE PASSEIO (CALÇADA) OU PISO DE CONCRETO COM CONCRETO MOLDADO IN LOCO, USINADO, ACABAMENTO CONVENCIONAL, NÃO ARMADO. AF_07/2016</t>
  </si>
  <si>
    <t>PISO TÁTIL DE CONCRETO, ALERTA / DIRECIONAL, INTERTRAVADO, ESPESSURA DE 6 CM, COM REJUNTE EM AREIA</t>
  </si>
  <si>
    <t>74145/1</t>
  </si>
  <si>
    <t>APLICAÇÃO MANUAL DE PINTURA COM TINTA LÁTEX ACRÍLICA EM PAREDES, DUAS DEMÃOS. AF_06/2014</t>
  </si>
  <si>
    <t>PINTURA ESMALTE FOSCO, DUAS DEMAOS, SOBRE SUPERFICIE METALICA, INCLUSO UMA DEMAO DE FUNDO ANTICORROSIVO. UTILIZACAO DE REVOLVER ( AR-COMPRIMIDO).</t>
  </si>
  <si>
    <t>ROTA ACESSÍVEL</t>
  </si>
  <si>
    <t>PISO TATIL ALERTA OU DIRECIONAL, DE BORRACHA, COLORIDO, 25 X 25 CM, E = 5 MM, PARA COLA</t>
  </si>
  <si>
    <t>LIMPEZA COMPLEMENTAR E ESPECIAL DE PISO COM PRODUTOS QUÍMICOS</t>
  </si>
  <si>
    <t>849371/2017 - MINISTÉRIO DA CULTURA</t>
  </si>
  <si>
    <t>SISTEMA DE PREVENÇÃO E COMBATE A INCÊNDIO</t>
  </si>
  <si>
    <t>SISTEMA DE HIDRANTES</t>
  </si>
  <si>
    <t>SISTEMA DE MOTO BOMBA</t>
  </si>
  <si>
    <t>BOTOEIRA PARA ACIONAMENTO DE BOMBA DE INCÊNDIO TIPO QUEBRA-VIDRO</t>
  </si>
  <si>
    <t>50.01.090</t>
  </si>
  <si>
    <t>SISTEMA DE ALARME DE INCÊNDIO</t>
  </si>
  <si>
    <t>50.05.430</t>
  </si>
  <si>
    <t>DETECTOR ÓPTICO DE FUMAÇA COM BASE - ENDEREÇÁVEL</t>
  </si>
  <si>
    <t>50.05.170</t>
  </si>
  <si>
    <t>ACIONADOR MANUAL TIPO QUEBRA VIDRO EM CAIXA PLÁSTICA</t>
  </si>
  <si>
    <t>SIRENE AUDIOVISUAL TIPO ENDEREÇÁVEL</t>
  </si>
  <si>
    <t>50.05.230</t>
  </si>
  <si>
    <t>CENTRAL DE DETECÇÃO E ALARME DE INCÊNDIO COMPLETA, AUTONOMIA DE 1 HORA, PARA 12 LAÇOS, 220 V / 12 V</t>
  </si>
  <si>
    <t>EXTINTOR MANUAL DE PÓ QUÍMICO SECO 20 BC - CAPACIDADE DE 12 KG</t>
  </si>
  <si>
    <t>50.10.084</t>
  </si>
  <si>
    <t>EXTINTOR MANUAL DE ÁGUA PRESSURIZADA CAPACIDADE DE 10 LITROS</t>
  </si>
  <si>
    <t>EXTINTORES DE INCÊNDIO</t>
  </si>
  <si>
    <t>SISTEMA DE ILUMINAÇÃO DE EMERGÊNCIA</t>
  </si>
  <si>
    <t>50.05.240</t>
  </si>
  <si>
    <t xml:space="preserve">LUMINÁRIA PARA  ACLARAMENTO DE SOBREPOR COMPLETA COM LÂMPADA FLUORESCENTE COMPACTA DE 9 W
</t>
  </si>
  <si>
    <t xml:space="preserve">LUMINÁRIA PARA BALIZAMENTO  DE SOBREPOR COMPLETA COM LÂMPADA FLUORESCENTE COMPACTA DE 9 W
</t>
  </si>
  <si>
    <t>SINALIZAÇÃO DE EMERGÊNCIA</t>
  </si>
  <si>
    <t>97.02.193</t>
  </si>
  <si>
    <t>97.02.194</t>
  </si>
  <si>
    <r>
      <t xml:space="preserve">PLACA DE SINALIZAÇÃO EM PVC FOTOLUMINESCENTE (150 X 150 MM), COM INDICAÇÃO DE EQUIPAMENTOS DE COMBATE À INCÊNDIO - </t>
    </r>
    <r>
      <rPr>
        <b/>
        <sz val="11"/>
        <color theme="1"/>
        <rFont val="Arial Narrow"/>
        <family val="2"/>
      </rPr>
      <t>MOTO- BOMBA</t>
    </r>
  </si>
  <si>
    <r>
      <t xml:space="preserve">PLACA DE SINALIZAÇÃO EM PVC FOTOLUMINESCENTE (150 X 150 MM), COM INDICAÇÃO DE EQUIPAMENTOS DE COMBATE À INCÊNDIO - </t>
    </r>
    <r>
      <rPr>
        <b/>
        <sz val="11"/>
        <color theme="1"/>
        <rFont val="Arial Narrow"/>
        <family val="2"/>
      </rPr>
      <t>ALARME E SIRENE</t>
    </r>
  </si>
  <si>
    <r>
      <t xml:space="preserve">PLACA DE SINALIZAÇÃO EM PVC FOTOLUMINESCENTE (200 X 200 MM), COM INDICAÇÃO DE EQUIPAMENTOS DE ALARME, DETECÇÃO E EXTINÇÃO DE INCÊNDIO - </t>
    </r>
    <r>
      <rPr>
        <b/>
        <sz val="11"/>
        <color theme="1"/>
        <rFont val="Arial Narrow"/>
        <family val="2"/>
      </rPr>
      <t>EXTINTORES</t>
    </r>
  </si>
  <si>
    <t>97.02.197</t>
  </si>
  <si>
    <r>
      <t xml:space="preserve">PLACA DE SINALIZAÇÃO EM PVC, COM INDICAÇÃO DE ALERTA - </t>
    </r>
    <r>
      <rPr>
        <b/>
        <sz val="11"/>
        <color theme="1"/>
        <rFont val="Arial Narrow"/>
        <family val="2"/>
      </rPr>
      <t xml:space="preserve">PAINEL ELÉTRICO PARA BOMBA </t>
    </r>
  </si>
  <si>
    <r>
      <t xml:space="preserve">PLACA DE SINALIZAÇÃO EM PVC FOTOLUMINESCENTE (150 X 150 MM), COM INDICAÇÃO DE EQUIPAMENTOS DE COMBATE À INCÊNDIO - </t>
    </r>
    <r>
      <rPr>
        <b/>
        <sz val="11"/>
        <color theme="1"/>
        <rFont val="Arial Narrow"/>
        <family val="2"/>
      </rPr>
      <t>ENTRADA DE ENERGIA PARA BOMBAS (DIRETA)</t>
    </r>
  </si>
  <si>
    <r>
      <t xml:space="preserve">PLACA DE SINALIZAÇÃO EM PVC FOTOLUMINESCENTE (150 X 150 MM), COM INDICAÇÃO DE EQUIPAMENTOS DE COMBATE À INCÊNDIO - </t>
    </r>
    <r>
      <rPr>
        <b/>
        <sz val="11"/>
        <color theme="1"/>
        <rFont val="Arial Narrow"/>
        <family val="2"/>
      </rPr>
      <t>REQUALQUE NA CALÇADA OU PASSEIO</t>
    </r>
  </si>
  <si>
    <t>97.02.195</t>
  </si>
  <si>
    <r>
      <t xml:space="preserve">PLACA DE SINALIZAÇÃO EM PVC FOTOLUMINESCENTE, COM INDICAÇÃO DE </t>
    </r>
    <r>
      <rPr>
        <b/>
        <sz val="11"/>
        <color theme="1"/>
        <rFont val="Arial Narrow"/>
        <family val="2"/>
      </rPr>
      <t xml:space="preserve">ROTA DE EVACUAÇÃO E SAÍDA DE EMERGÊNCIA </t>
    </r>
  </si>
  <si>
    <r>
      <t xml:space="preserve">PLACA DE SINALIZAÇÃO EM PVC FOTOLUMINESCENTE (200 X 200 MM), COM INDICAÇÃO DE EQUIPAMENTOS DE ALARME, DETECÇÃO E EXTINÇÃO DE INCÊNDIO - </t>
    </r>
    <r>
      <rPr>
        <b/>
        <sz val="11"/>
        <color theme="1"/>
        <rFont val="Arial Narrow"/>
        <family val="2"/>
      </rPr>
      <t>HIDRANTES (E7/E8)</t>
    </r>
  </si>
  <si>
    <t>FDE</t>
  </si>
  <si>
    <t>50.05.270</t>
  </si>
  <si>
    <t>PADRÃO DO GOVERNO FEDERAL 1,25M X2,00M</t>
  </si>
  <si>
    <t>45.01.080</t>
  </si>
  <si>
    <t>46.07.070</t>
  </si>
  <si>
    <t>TUBO GALVANIZADO DN = 2 1/2", INCLUSIVE CONEXÕES</t>
  </si>
  <si>
    <t>39.21.235</t>
  </si>
  <si>
    <t>CABO DE COBRE FLEXÍVEL DE 3 X 16 MM², ISOLAMENTO 0,6 / 1 KV - ISOLAÇÃO HEPR 90ºC</t>
  </si>
  <si>
    <t>38.04.080</t>
  </si>
  <si>
    <t>ELETRODUTO GALVANIZADO, MÉDIO DE 1 1/4" - COM ACESSÓRIOS</t>
  </si>
  <si>
    <t>39.24.132</t>
  </si>
  <si>
    <t>CABO DE COBRE FLEXÍVEL DE 2 X 2,5 MM² - ISOLAMENTO 500 V - ISOLAÇÃO PP 70ºC</t>
  </si>
  <si>
    <t>38.01.020</t>
  </si>
  <si>
    <t>ELETRODUTO DE PVC RÍGIDO ROSCÁVEL DE 1/2" - COM ACESSÓRIOS</t>
  </si>
  <si>
    <t>MERCADO</t>
  </si>
  <si>
    <t>REGISTRO DE GAVETA EM LATÃO FUNDIDO SEM ACABAMENTO, DN = 2 1/2"</t>
  </si>
  <si>
    <t>47.01.070</t>
  </si>
  <si>
    <t>VÁLVULA DE RETENÇÃO VERTICAL EM BRONZE, DN = 2 1/2"</t>
  </si>
  <si>
    <t>47.05.140</t>
  </si>
  <si>
    <t>ENTRADA COMPLETA DE ÁGUA COM ABRIGO E REGISTRO DE GAVETA, DN= 3/4"</t>
  </si>
  <si>
    <r>
      <t xml:space="preserve">27,30M X 0,20M X 0,29M = </t>
    </r>
    <r>
      <rPr>
        <b/>
        <sz val="11"/>
        <color theme="1"/>
        <rFont val="Arial Narrow"/>
        <family val="2"/>
      </rPr>
      <t>1,58M³</t>
    </r>
  </si>
  <si>
    <r>
      <rPr>
        <b/>
        <sz val="11"/>
        <color theme="1"/>
        <rFont val="Arial Narrow"/>
        <family val="2"/>
      </rPr>
      <t>36,25 M ²</t>
    </r>
    <r>
      <rPr>
        <sz val="11"/>
        <color theme="1"/>
        <rFont val="Arial Narrow"/>
        <family val="2"/>
      </rPr>
      <t xml:space="preserve"> (AMPLIAÇÃO DO PALCO + RAMPA DE ACESSO PALCO)</t>
    </r>
  </si>
  <si>
    <r>
      <t xml:space="preserve">27,30M X 0,20M X 0,05M = </t>
    </r>
    <r>
      <rPr>
        <b/>
        <sz val="11"/>
        <color theme="1"/>
        <rFont val="Arial Narrow"/>
        <family val="2"/>
      </rPr>
      <t>0,27 M³</t>
    </r>
  </si>
  <si>
    <t>14,00 M X 2,00 M = 28 M</t>
  </si>
  <si>
    <t>PARA EXECUÇÃO DE PILARES (0,15 X 0,20) = 0,60 X 2UND X 14UND X0,20 M= 3,36 M²</t>
  </si>
  <si>
    <t>15,51M</t>
  </si>
  <si>
    <r>
      <t xml:space="preserve">&gt;PALCO A AMPLIAR = 15,51M X 0,60 M X 2  = 18,61 M²                                                &gt;RAMPA 1= [(10,58 M X 0,60M) /2] X 2 = 6,35 M²                                                                &gt;RAMPA 2= [(2,88M X 0,24M) / 2] X 2 = 0,69 M²                                                                         </t>
    </r>
    <r>
      <rPr>
        <b/>
        <sz val="11"/>
        <color theme="1"/>
        <rFont val="Arial Narrow"/>
        <family val="2"/>
      </rPr>
      <t>&gt;TOTAL = 18,61M² + 6,35 M² + 0,69 M² = 25,65 M²</t>
    </r>
  </si>
  <si>
    <r>
      <t xml:space="preserve">&gt;PALCO A AMPLIAR = 15,51M X 0,60 M X 2  = 18,61 M²                                                                &gt;RAMPA 1= [(10,58 M X 0,60M) /2] X 2 = 6,35 M²                                                                   &gt;RAMPA 2= [(2,88M X 0,24M) / 2] X 2 = 0,69 M²     </t>
    </r>
    <r>
      <rPr>
        <b/>
        <sz val="11"/>
        <color theme="1"/>
        <rFont val="Arial Narrow"/>
        <family val="2"/>
      </rPr>
      <t xml:space="preserve">                                                                &gt;TOTAL = 18,61M² + 6,35 M² + 0,69 M² = 25,65 M²</t>
    </r>
  </si>
  <si>
    <r>
      <t xml:space="preserve">&gt; ELEVAÇÃO DO PALCO = 15,51  M X 0,40 M = 6,20 M²                                                                        &gt; RAMPA 1 DO PALCO = 10,58M X 0,40M /2= 2,12 M²                                                                        &gt; RAMPA 2 DO PALCO = 2,88 MX 0,24M /2 = 0,35M²                                                           </t>
    </r>
    <r>
      <rPr>
        <b/>
        <sz val="11"/>
        <color theme="1"/>
        <rFont val="Arial Narrow"/>
        <family val="2"/>
      </rPr>
      <t>&gt;TOTAL = 6,20 M² + 2,12 M² + 0,35 M² = 8,67 M²</t>
    </r>
  </si>
  <si>
    <r>
      <t xml:space="preserve">&gt;PALCO A AMPLIAR = 15,51M X 0,60 M X 2  = 18,61 M²                                                        &gt;RAMPA 1= [(10,58 M X 0,60M) /2] X 2 = 6,35 M²                                                                   &gt;RAMPA 2= [(2,88M X 0,24M) / 2] X 2 = 0,69 M²                                                                             &gt; PEREDE PALCO EXISTENTE (REBAIXO PALCO): 12,19 m²                                           </t>
    </r>
    <r>
      <rPr>
        <b/>
        <sz val="11"/>
        <color theme="1"/>
        <rFont val="Arial Narrow"/>
        <family val="2"/>
      </rPr>
      <t>&gt;TOTAL = 18,61M² + 6,35 M² + 0,69 M²+ 12,19m² =37,84 M²</t>
    </r>
  </si>
  <si>
    <r>
      <t xml:space="preserve">23,86 m³ X 1 km  = </t>
    </r>
    <r>
      <rPr>
        <b/>
        <sz val="11"/>
        <color theme="1"/>
        <rFont val="Arial Narrow"/>
        <family val="2"/>
      </rPr>
      <t xml:space="preserve">23,86 </t>
    </r>
    <r>
      <rPr>
        <sz val="11"/>
        <color theme="1"/>
        <rFont val="Arial Narrow"/>
        <family val="2"/>
      </rPr>
      <t>TRANSPORTE DE SOLO ARGILO -ARENOSO</t>
    </r>
  </si>
  <si>
    <r>
      <t xml:space="preserve">&gt;VIGA BALDRAME = 27,30M X 0,20M X 0,30M = 1,64 M³                                                &gt;14 PILARES (0,15 MX 0,20M) = 0,60M X 14 UND X 0,15M X 0,20M = 0,252 M³                                                                         </t>
    </r>
    <r>
      <rPr>
        <b/>
        <sz val="11"/>
        <color theme="1"/>
        <rFont val="Arial Narrow"/>
        <family val="2"/>
      </rPr>
      <t>&gt;TOTAL = 1,89 M³</t>
    </r>
  </si>
  <si>
    <r>
      <t xml:space="preserve">&gt;VIGA BALDRAME = 27,30 M X 4UND X 0,617Kg/m = 67,38 KG                          &gt;PILARES = 14 UND X 0,60 M X 4 UND X 0,617  KG/M= 20,73 KG                                                                                                  &gt;CANALETA ELEV. PALCO = 27,30M X 2 X 0,617 KG/M = 33,69 KG                                                                                                 </t>
    </r>
    <r>
      <rPr>
        <b/>
        <sz val="11"/>
        <color theme="1"/>
        <rFont val="Arial Narrow"/>
        <family val="2"/>
      </rPr>
      <t>&gt;TOTAL = 67,38 KG + 20,73 KG + 33,69 KG = 121,80 KG</t>
    </r>
  </si>
  <si>
    <r>
      <t xml:space="preserve">&gt;VIGA BALDRAME = (27,30M/ 0,15M) X 0,80 M X 0,154 Kg/m = 22,42KG                                                                                      &gt;PILARES =[ (14UND X 0,60 M) / 0,15 M) X 0,50 X 0,154 = 4,31 KG                                                                                                </t>
    </r>
    <r>
      <rPr>
        <b/>
        <sz val="11"/>
        <color theme="1"/>
        <rFont val="Arial Narrow"/>
        <family val="2"/>
      </rPr>
      <t>&gt;TOTAL = 22,42 KG + 4,31 KG = 26,73KG</t>
    </r>
  </si>
  <si>
    <r>
      <t xml:space="preserve">&gt;PALCO A AMPLIAR=  19,15 M² X 0,60 M X 1,3 (30% EMPOLAMENTO)= 14,94 M³                                                       &gt;RAMPA 1 = [ (17,10 M² X 0,60 M) / 2] X 1,3 (30% EMPOLAMENTO)= 6,67 M³                                                        &gt;RAMPA 2=  [ (5,76 M² X 0,60 M) / 2] X 1,3 (30% EMPOLAMENTO)= 2,25 M³                                                   </t>
    </r>
    <r>
      <rPr>
        <b/>
        <sz val="11"/>
        <color theme="1"/>
        <rFont val="Arial Narrow"/>
        <family val="2"/>
      </rPr>
      <t xml:space="preserve">&gt;TOTAL= 23,86 M³        </t>
    </r>
    <r>
      <rPr>
        <sz val="11"/>
        <color theme="1"/>
        <rFont val="Arial Narrow"/>
        <family val="2"/>
      </rPr>
      <t xml:space="preserve">                 </t>
    </r>
  </si>
  <si>
    <r>
      <t xml:space="preserve">&gt;BASE PISO PALCO A AMPLIAR/RECOLOCADO=  65,65 M² * 0,05 M = 3,28 M³                                                                             &gt;BASE PISO DA RAMPA 1 =17,10 M² * 0,05 M = 0,86 M³                                                                &gt;BASE PISO RAMPA 2=  5,76 M² * 0,05 M =0,29 M³                                                                 </t>
    </r>
    <r>
      <rPr>
        <b/>
        <sz val="11"/>
        <color theme="1"/>
        <rFont val="Arial Narrow"/>
        <family val="2"/>
      </rPr>
      <t xml:space="preserve">&gt;TOTAL= 4,43 M³     </t>
    </r>
    <r>
      <rPr>
        <sz val="11"/>
        <color theme="1"/>
        <rFont val="Arial Narrow"/>
        <family val="2"/>
      </rPr>
      <t xml:space="preserve">         </t>
    </r>
  </si>
  <si>
    <r>
      <t xml:space="preserve">&gt;BASE PISO PALCO A AMPLIAR/RECOLOCADO=  65,65 M²                                     &gt;BASE PISO DA RAMPA 1 =17,10 M²                                        &gt;BASE PISO RAMPA 2=  5,76 M²                                                </t>
    </r>
    <r>
      <rPr>
        <b/>
        <sz val="11"/>
        <color theme="1"/>
        <rFont val="Arial Narrow"/>
        <family val="2"/>
      </rPr>
      <t xml:space="preserve">&gt;TOTAL= 88,51 M²    </t>
    </r>
    <r>
      <rPr>
        <sz val="11"/>
        <color theme="1"/>
        <rFont val="Arial Narrow"/>
        <family val="2"/>
      </rPr>
      <t xml:space="preserve">       </t>
    </r>
  </si>
  <si>
    <r>
      <t xml:space="preserve">&gt;PISO PALCO A AMPLIAR= 19,15 M²                                        &gt;PISO DA RAMPA 1 =17,10 M²                                                  </t>
    </r>
    <r>
      <rPr>
        <b/>
        <sz val="11"/>
        <color theme="1"/>
        <rFont val="Arial Narrow"/>
        <family val="2"/>
      </rPr>
      <t xml:space="preserve">&gt;TOTAL = 36,25 M²      </t>
    </r>
  </si>
  <si>
    <r>
      <t xml:space="preserve">&gt;PISO PALCO A AMPLIAR/RECOLOCADO= 65,65 M²                                       &gt;PISO DA RAMPA 1 =17,10 M²                                                    </t>
    </r>
    <r>
      <rPr>
        <b/>
        <sz val="11"/>
        <color theme="1"/>
        <rFont val="Arial Narrow"/>
        <family val="2"/>
      </rPr>
      <t xml:space="preserve">&gt;TOTAL = 82,75 M²   </t>
    </r>
    <r>
      <rPr>
        <sz val="11"/>
        <color theme="1"/>
        <rFont val="Arial Narrow"/>
        <family val="2"/>
      </rPr>
      <t xml:space="preserve">        </t>
    </r>
  </si>
  <si>
    <t>10,90 M X 3,00M = 32,70M²</t>
  </si>
  <si>
    <r>
      <t xml:space="preserve">&gt;2 CORRIMÃOS DE 2,88 M = 5,76 M                                                   &gt;2 CORRIMÃO 4,45 M                                                                           </t>
    </r>
    <r>
      <rPr>
        <b/>
        <sz val="11"/>
        <color theme="1"/>
        <rFont val="Arial Narrow"/>
        <family val="2"/>
      </rPr>
      <t>&gt; TOTAL = 14,66 M</t>
    </r>
  </si>
  <si>
    <r>
      <rPr>
        <b/>
        <sz val="11"/>
        <color theme="1"/>
        <rFont val="Arial Narrow"/>
        <family val="2"/>
      </rPr>
      <t>&gt;14,79 M</t>
    </r>
    <r>
      <rPr>
        <sz val="11"/>
        <color theme="1"/>
        <rFont val="Arial Narrow"/>
        <family val="2"/>
      </rPr>
      <t xml:space="preserve"> DE GUARDA - CORPO DA RAMPA 1 ACESSO AO PALCO</t>
    </r>
  </si>
  <si>
    <r>
      <t xml:space="preserve">&gt;PAVIMENTO TÉRREO  BL 01 = 499,68m²  + BANHEIROS ACES. BL 02 = 7,50 = </t>
    </r>
    <r>
      <rPr>
        <b/>
        <sz val="11"/>
        <color theme="1"/>
        <rFont val="Arial Narrow"/>
        <family val="2"/>
      </rPr>
      <t>TOTAL = 507,18 M²</t>
    </r>
  </si>
  <si>
    <r>
      <t xml:space="preserve">&gt;PAREDES DA COZINHA = 50,95 m² + BANHEIROS ACES. BL 02 =58,78 M² = </t>
    </r>
    <r>
      <rPr>
        <b/>
        <sz val="11"/>
        <color theme="1"/>
        <rFont val="Arial Narrow"/>
        <family val="2"/>
      </rPr>
      <t>TOTAL = 109,73 M2</t>
    </r>
  </si>
  <si>
    <r>
      <t xml:space="preserve">&gt;RODAPÉ - PAV. TÉRREO = </t>
    </r>
    <r>
      <rPr>
        <b/>
        <sz val="11"/>
        <color theme="1"/>
        <rFont val="Arial Narrow"/>
        <family val="2"/>
      </rPr>
      <t>160,71 M</t>
    </r>
  </si>
  <si>
    <t>&gt;1 PÇ 0,54 M² / 3 PÇS 0,30 M²</t>
  </si>
  <si>
    <t>432,91 M² (FORRO SUPERIOR) + 127,71 M² (FORRO INFERIOR) = 560,62 M² (CONFORME INDICADO EM PROJETO)</t>
  </si>
  <si>
    <t>91,40 M² (FORRO INFERIOR) 91,08 M² (FORRO SUPERIOR)</t>
  </si>
  <si>
    <t>&gt;1 PORTA 2,40M X 2,10M = 5,04 M²</t>
  </si>
  <si>
    <t>&gt;1,50 M X 1,20 M = 1,80M²</t>
  </si>
  <si>
    <r>
      <t xml:space="preserve">&gt;ABERTURA 1 - 2,5 M + 2,10M + 2,10 M = 6,70M            &gt;ABERTURA 2 - 3,35 M + 2,10M + 2,10 M = 7,55M           </t>
    </r>
    <r>
      <rPr>
        <b/>
        <sz val="11"/>
        <color theme="1"/>
        <rFont val="Arial Narrow"/>
        <family val="2"/>
      </rPr>
      <t>&gt;TOTAL = 14,25 M X 0,15M = 2,14 M²</t>
    </r>
  </si>
  <si>
    <r>
      <t xml:space="preserve">&gt;1 JANELA 2,60M X 1,20M = 3,12 M²                                                    &gt;1 JANELA 2,60M X 1,20M = 3,12M²                                            </t>
    </r>
    <r>
      <rPr>
        <b/>
        <sz val="11"/>
        <color theme="1"/>
        <rFont val="Arial Narrow"/>
        <family val="2"/>
      </rPr>
      <t>&gt;TOTAL = 6,24 M²</t>
    </r>
  </si>
  <si>
    <t>24,00 M²</t>
  </si>
  <si>
    <t>CONSIDERA AS BACIAS SAN. DOS 2 BANHEIROS ACESSÍVEIS DO BL02</t>
  </si>
  <si>
    <t>CONSIDERA  OS ASSENTOS DA BACIA SAN. DOS 2 BANHEIROS ACESSÍVEIS DO BL02</t>
  </si>
  <si>
    <t>CONSIDERA  OS LAVATÓRIOS DOS 2 BANHEIROS ACESSÍVEIS DO BL02</t>
  </si>
  <si>
    <t>CONSIDERA  A BARRA EM L DOS LAVATÓRIOS DOS 2 BANHEIROS ACESSÍVEIS DO BL02</t>
  </si>
  <si>
    <t>CONSIDERA AS  2 PORTAS DOS BANHEIROS ACESSÍVEIS BL02</t>
  </si>
  <si>
    <t>CHAPA DE PROTEÇÃO DAS  2 PORTAS DOS BANHEIROS ACESSÍVEIS BL02</t>
  </si>
  <si>
    <t>CONSIDERA 2 BANHEIROS ACESSÍVEIS BL02</t>
  </si>
  <si>
    <t>516,88 (METRAGEM PROJEÇÃO HORIZONTAL)</t>
  </si>
  <si>
    <t>28,40 METROS</t>
  </si>
  <si>
    <t>20 UND - 4 X 2 / 2 UND - 4X4</t>
  </si>
  <si>
    <t>8 CONJ. INTERRUPTORES / 12 CONJ. TOMADAS</t>
  </si>
  <si>
    <t>25 BARRAS DE 3 METROS</t>
  </si>
  <si>
    <t>2 QUADROS DE DISTRIBUIÇÃO GRANDE</t>
  </si>
  <si>
    <t>CORES: VERMELHA, PRETA E AZUL</t>
  </si>
  <si>
    <t>300 M - COR PRETA/ 300M - COR VERMELHA OU BRANCA/ 300M - COR VERDE</t>
  </si>
  <si>
    <t>CORES: VERDE, VERMELHA,  AZUL E BRANCA</t>
  </si>
  <si>
    <t>CALÇADA - ROTA ACESSÍVEL : 14,95 M² X 0,05 M (CAMADA DE CONCRETO) = 0,75 M³</t>
  </si>
  <si>
    <t>CALÇADA - ROTA ACESSÍVEL : 14,95 M² X 0,05 M (CAMADA DE BRITA) = 0,75 M³</t>
  </si>
  <si>
    <t>0,0625 m² p/ peça (0,25x0,25) 55 und x 0,0625 m² = 3,44 m²</t>
  </si>
  <si>
    <t>0,0625 m² p/ peça (0,25x0,25) 264 und x 0,0625 m² = 16,50m²</t>
  </si>
  <si>
    <t>*VER DETALHAMENTO NO PROJETO DE TÉCNICO DE SEGURANÇA CONTRA INCÊNDIO</t>
  </si>
  <si>
    <t>m² - Total edificado</t>
  </si>
  <si>
    <t>LUMINÁRIA TIPO CALHA, DE SOBREPOR, COM 2 LÂMPADAS TUBULARES DE 18 W - 
FORNECIMENTO E INSTALAÇÃO. AF_11/2017</t>
  </si>
  <si>
    <t>&gt;BL 01= 1.050,78 M² (INCLUSIVE MEZANINO/AREA DE RECREAÇÃO/ VARANDA)                                                                          &gt;BL 02= 311,06M² (INCLUSIVE VARANDA)</t>
  </si>
  <si>
    <t>ABRIGO COMPLETO PARA HIDRANTE, 90X80X18CM, COM REGISTRO GLOBO ANGULAR 45º 2.1/2 UN CR 755,76
", ADAPTADOR STORZ 2.1/2", MANGUEIRA DE INCÊNDIO 15M, REDUÇÃO 2.1/2X1.1/2" E ESGUICHO EM LATÃO 1.1/2" - FORNECIMENTO E INSTALAÇÃO</t>
  </si>
  <si>
    <t>CONJUNTO MOTOR-BOMBA (CENTRÍFUGA) 10 CV, MONOESTÁGIO, HMAN= 24 A 36 MCA, Q= 53 A 45 M³/H</t>
  </si>
  <si>
    <t>43.10.050</t>
  </si>
  <si>
    <t>QUADRO COMANDO PARA BOMBA DE INCENDIO TRIFASICO DE 10 HP</t>
  </si>
  <si>
    <t>09.05.089</t>
  </si>
  <si>
    <t>ESTACA ESCAVADA MECANICAMENTE, DIÂMETRO DE 25 CM ATÉ 20 T</t>
  </si>
  <si>
    <t>12.05.020</t>
  </si>
  <si>
    <t>12.05.010</t>
  </si>
  <si>
    <t>ESCAVAÇÃO MECANIZADA DE VALAS OU CAVAS COM PROFUNDIDADE DE ATÉ 2,00 M</t>
  </si>
  <si>
    <t>07.02.020</t>
  </si>
  <si>
    <t>REGULARIZAÇÃO E COMPACTAÇÃO MECANIZADA DE SUPERFÍCIE, SEM CONTROLE DO PROCTOR NORMAL</t>
  </si>
  <si>
    <t>54.01.010</t>
  </si>
  <si>
    <t>TAXA DE MOBILIZAÇÃO E DESMOBILIZAÇÃO DE EQUIPAMENTOS PARA EXECUÇÃO DE ESTACA ESCAVADA</t>
  </si>
  <si>
    <t>tx</t>
  </si>
  <si>
    <t>10.01.040</t>
  </si>
  <si>
    <t>ARMADURA EM BARRA DE AÇO CA-50 (A OU B) FYK = 500 MPA</t>
  </si>
  <si>
    <t>17.02.030</t>
  </si>
  <si>
    <t>CHAPISCO 1:4 COM AREIA GROSSA (parede do bloco de concreto)</t>
  </si>
  <si>
    <t>11.01.130 + 11.16.060</t>
  </si>
  <si>
    <t>CONCRETO USINADO, FCK = 25,0 MPA, INCLUSIVE LANÇAMENTO, ADENSAMENTO DE CONCRETO</t>
  </si>
  <si>
    <t>RESERVATÓRIO (RESERVA DE INCÊNDIO)</t>
  </si>
  <si>
    <t xml:space="preserve">98,89% </t>
  </si>
  <si>
    <t>OUTUBRO/2018</t>
  </si>
  <si>
    <t>N1 10 MM 8 350 CM 28 M  X 0,617 = 17,28 KG                              N2 10 MM 12 350 CM 42 M  X 0,617 = 25,92 KG                         N3 10 MM 22 350 CM 77 M  X 0,617 = 47,51 KG                         N4 10 MM 24 350 CM 84 M  X 0,617 = 51,83 KG                            N6 6,3 MM 4 1098 CM 43,92M X 0,245 = 10,79 KG =            153,30 KG CA 50</t>
  </si>
  <si>
    <t>Data-base: Tabelas Desoneradas</t>
  </si>
  <si>
    <t>97.02.036</t>
  </si>
  <si>
    <t>SONDAGEM DO TERRENO À PERCUSSÃO (MÍNIMO DE 30 M)</t>
  </si>
  <si>
    <t>01.21.110</t>
  </si>
  <si>
    <t>RA-11 RESERVATORIO METALICO INFERIOR 13M3 - INCLUSIVE CHUMBADORES E FIXADORES (MODELO DE REFERÊNCIA: RA 11 FDE)</t>
  </si>
  <si>
    <t>TAXA DE MOBILIZAÇÃO E DESMOBILIZAÇÃO DE EQUIPAMENTOS PARA EXECUÇÃO DE SONDAGEM</t>
  </si>
  <si>
    <t>01.21.010</t>
  </si>
  <si>
    <t>LIGAÇÃO DE ÁGUA</t>
  </si>
  <si>
    <t>SONDAGEM PARA EXECUÇÃO DA BASE DE FIXAÇÃO DO RESERVATÓRIO</t>
  </si>
  <si>
    <t>EXECUÇÃO DA BASE DE FIXAÇÃO DO RESERVATÓRIO</t>
  </si>
  <si>
    <t>1.1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</si>
  <si>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</si>
  <si>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</si>
  <si>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</si>
  <si>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</si>
  <si>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</si>
  <si>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</si>
  <si>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</si>
  <si>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</si>
  <si>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</si>
  <si>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</si>
  <si>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</si>
  <si>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</si>
  <si>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</si>
  <si>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</si>
  <si>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</si>
  <si>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</si>
  <si>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</si>
  <si>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</si>
  <si>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</si>
  <si>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</si>
  <si>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</si>
  <si>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</si>
  <si>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</si>
  <si>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4.1</t>
  </si>
  <si>
    <t>4.2</t>
  </si>
  <si>
    <t>4.3</t>
  </si>
  <si>
    <t>4.4</t>
  </si>
  <si>
    <t>5.1</t>
  </si>
  <si>
    <t>5.2</t>
  </si>
  <si>
    <t>6.1</t>
  </si>
  <si>
    <t>6.2</t>
  </si>
  <si>
    <t>6.3</t>
  </si>
  <si>
    <t>6.4</t>
  </si>
  <si>
    <t>6.5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</si>
  <si>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</si>
  <si>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</si>
  <si>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</si>
  <si>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</si>
  <si>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</si>
  <si>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</si>
  <si>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</si>
  <si>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</si>
  <si>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</si>
  <si>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</si>
  <si>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</si>
  <si>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9.1</t>
  </si>
  <si>
    <t>9.2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</si>
  <si>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</si>
  <si>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</si>
  <si>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</si>
  <si>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</si>
  <si>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</si>
  <si>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</si>
  <si>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</si>
  <si>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</si>
  <si>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</si>
  <si>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11.1</t>
  </si>
  <si>
    <t>11.3</t>
  </si>
  <si>
    <t>12.1</t>
  </si>
  <si>
    <t>12.2</t>
  </si>
  <si>
    <t>12.3</t>
  </si>
  <si>
    <t>12.4</t>
  </si>
  <si>
    <t>13.1</t>
  </si>
  <si>
    <t>13.1.1</t>
  </si>
  <si>
    <t>13.1.2</t>
  </si>
  <si>
    <t>13.2</t>
  </si>
  <si>
    <t>13.2.2</t>
  </si>
  <si>
    <t>13.2.3</t>
  </si>
  <si>
    <t>13.2.4</t>
  </si>
  <si>
    <t>13.2.5</t>
  </si>
  <si>
    <t>13.2.6</t>
  </si>
  <si>
    <t>13.2.7</t>
  </si>
  <si>
    <t>13.2.1</t>
  </si>
  <si>
    <t>13.3</t>
  </si>
  <si>
    <t>13.3.1</t>
  </si>
  <si>
    <t>13.3.2</t>
  </si>
  <si>
    <t>13.3.3</t>
  </si>
  <si>
    <t>13.3.4</t>
  </si>
  <si>
    <t>13.3.5</t>
  </si>
  <si>
    <t>13.3.6</t>
  </si>
  <si>
    <t>13.4</t>
  </si>
  <si>
    <t>13.4.1</t>
  </si>
  <si>
    <t>13.4.2</t>
  </si>
  <si>
    <t>13.5</t>
  </si>
  <si>
    <t>13.5.1</t>
  </si>
  <si>
    <t>13.5.2</t>
  </si>
  <si>
    <t>13.6</t>
  </si>
  <si>
    <t>13.6.1</t>
  </si>
  <si>
    <t>13.6.2</t>
  </si>
  <si>
    <t>13.6.3</t>
  </si>
  <si>
    <t>13.6.4</t>
  </si>
  <si>
    <t>13.6.5</t>
  </si>
  <si>
    <t>13.6.6</t>
  </si>
  <si>
    <t>13.6.7</t>
  </si>
  <si>
    <t>13.6.8</t>
  </si>
  <si>
    <t>13.6.9</t>
  </si>
  <si>
    <t>13.7</t>
  </si>
  <si>
    <t>13.7.1</t>
  </si>
  <si>
    <t>13.7.1.1</t>
  </si>
  <si>
    <t>13.7.2</t>
  </si>
  <si>
    <t>13.7.2.1</t>
  </si>
  <si>
    <t>13.7.2.2</t>
  </si>
  <si>
    <t>13.7.3</t>
  </si>
  <si>
    <t>13.7.3.1</t>
  </si>
  <si>
    <t>13.7.3.2</t>
  </si>
  <si>
    <t>13.7.3.3</t>
  </si>
  <si>
    <t>13.7.3.4</t>
  </si>
  <si>
    <t>13.7.3.5</t>
  </si>
  <si>
    <t>13.7.3.6</t>
  </si>
  <si>
    <t>13.7.3.7</t>
  </si>
  <si>
    <t>13.7.3.8</t>
  </si>
  <si>
    <t>13.7.4</t>
  </si>
  <si>
    <t>13.7.4.1</t>
  </si>
  <si>
    <r>
      <rPr>
        <b/>
        <sz val="12"/>
        <color theme="1"/>
        <rFont val="Arial Narrow"/>
        <family val="2"/>
      </rPr>
      <t>OBS1:</t>
    </r>
    <r>
      <rPr>
        <sz val="12"/>
        <color theme="1"/>
        <rFont val="Arial Narrow"/>
        <family val="2"/>
      </rPr>
      <t xml:space="preserve"> No Item 10.3 - Foram subtraídos os valores do reator e lâmpadas Fluorescentes = R$17,27 (cod.SINAPI - I 1086) - R$ 5,79 x2 = R$11,58 (cod. SINAPI- I 38778) = desconto total R$28,59</t>
    </r>
  </si>
  <si>
    <t xml:space="preserve">INSTALAÇÃO DO RESEVATÓRIO </t>
  </si>
  <si>
    <t>50.10.100</t>
  </si>
  <si>
    <t>&gt;0,50 M X 2,8M X 2,8M  = 3,92 M³</t>
  </si>
  <si>
    <t>&gt;7,84 M² X 0,05 M = 0,40 M³</t>
  </si>
  <si>
    <t>&gt;8 ESTACAS X 6 M X 4Ø 12,5 MM = 192 M X 0,963 (PESO DE MASSA DE AÇO) = 184,90 KG -11,20 KG (ARMADURA PAGA NA PLANILHA) + 50,96 KG - 1,62 KG (ESTRIBO PAGA NA PLANILHA) = 223,04 KG</t>
  </si>
  <si>
    <t>&gt;8 METROS X 8 UND = 64,00 M</t>
  </si>
  <si>
    <t>&gt;1 EVENTO</t>
  </si>
  <si>
    <t>&gt;2,8 X 2,8 = 7,84 M²</t>
  </si>
  <si>
    <t>&gt;0,50M X 2,8 MX 2,8 M = 3,92 M³</t>
  </si>
  <si>
    <t>&gt;1 FURO DE 10 METROS</t>
  </si>
  <si>
    <t>&gt;1 ENTRADA</t>
  </si>
  <si>
    <t>1 MÊS</t>
  </si>
  <si>
    <t>2 MÊS</t>
  </si>
  <si>
    <t>3 MÊS</t>
  </si>
  <si>
    <t>4 MÊS</t>
  </si>
  <si>
    <t>OBS.: 1 - OS PRAZOS DAS ETAPAS SERÃO CONSIDERADOS A PARTIR DA DATA DA ASSINATURA DA ORDEM DE SERVIÇO INICIAL EMITIDA PELO PREFEITURA.</t>
  </si>
  <si>
    <t>Sub total</t>
  </si>
  <si>
    <t>TOTAL DA ETAPA</t>
  </si>
  <si>
    <t>TROCA/MANUTENÇÃO DOS REVESTIMENTOS</t>
  </si>
  <si>
    <r>
      <t xml:space="preserve">PLACA DE IDENTIFICAÇÃO EM PVC COM TEXTO EM VINIL - </t>
    </r>
    <r>
      <rPr>
        <b/>
        <sz val="11"/>
        <color theme="1"/>
        <rFont val="Arial Narrow"/>
        <family val="2"/>
      </rPr>
      <t>INDICAÇÃO DE SISTEMAS</t>
    </r>
  </si>
  <si>
    <t>&gt;0,5 M (PROFUNDIDADE) X 2,8M  X4 FACES = 5,60 M²</t>
  </si>
  <si>
    <t>SEVIÇOS FINAIS</t>
  </si>
  <si>
    <t>14.1</t>
  </si>
  <si>
    <t>5 MÊS</t>
  </si>
  <si>
    <t>6 MÊS</t>
  </si>
  <si>
    <t>7 MÊS</t>
  </si>
  <si>
    <t>8 MÊS</t>
  </si>
  <si>
    <t>9 MÊS</t>
  </si>
  <si>
    <t>10 MÊS</t>
  </si>
  <si>
    <t>13.7.3.9</t>
  </si>
  <si>
    <t>10 meses</t>
  </si>
  <si>
    <t>Área (m²)</t>
  </si>
  <si>
    <t>REFORMA  E ADEQUAÇÃO DO CENTRO DE PROMOÇÃO CULTURAL E TURISMO "JOSÉ LUIZ DE MORAES"</t>
  </si>
  <si>
    <t>DEMOLIÇÕES E RETIRADAS</t>
  </si>
  <si>
    <t>DEMOLIÇÃO DE ALVENARIA DE TIJOLO MACIÇO, DE FORMA MANUAL, SEM REAPROVEITAMENTO. AF_12/2017</t>
  </si>
  <si>
    <r>
      <t xml:space="preserve">&gt;DEMOL. DA ESCADA (FUNDOS) = 3,16 M³ &gt;DEMOL. PAREDES ÁREA ADM (0,68 M³ + 1,06 M³ + 0,76 M³) 2,50 M³                                  &gt;DEMOL. ABERTURA JANELA NA RECEPÇÃO = 0,14 M³                              &gt;DEMOL. ALVENARIA DO PALCO= 5,15 M³               &gt;DEMOLIÇÃO DAS RAMPAS ACESSO AO PALCO = 1,64 M³                                        </t>
    </r>
    <r>
      <rPr>
        <b/>
        <sz val="11"/>
        <color theme="1"/>
        <rFont val="Arial Narrow"/>
        <family val="2"/>
      </rPr>
      <t>&gt;TOTAL = 3,16 M³ + 2,50 M³+ 0,14 M³+ 5,15M³ + 1,64 M³ = 12,59 M³</t>
    </r>
  </si>
  <si>
    <t>03.01.020</t>
  </si>
  <si>
    <t>DEMOLIÇÃO MANUAL DE CONCRETO SIMPLES</t>
  </si>
  <si>
    <r>
      <t xml:space="preserve">&gt;DEMOLIÇÃO DO CONTRAPISO DO PALCO E RAMPAS = 59,50 M² X 0,05 M = 2,98 M³                                            &gt;DEMOLIÇÃO BASE DO PISO P/ ABERTURA DO BALDRAME= 27,30m X 0,20m X 0,06m = 0,33m³                                           </t>
    </r>
    <r>
      <rPr>
        <b/>
        <sz val="11"/>
        <color theme="1"/>
        <rFont val="Arial Narrow"/>
        <family val="2"/>
      </rPr>
      <t xml:space="preserve">&gt;TOTAL = 2,98 M³ + 0,33 M³ = 0,98 M³ </t>
    </r>
  </si>
  <si>
    <t>DEMOLIÇÃO DE REVESTIMENTO CERÂMICO, DE FORMA MECANIZADA COM MARTELETE, SEM REAPROVEITAMENTO. AF_12/2017</t>
  </si>
  <si>
    <r>
      <t xml:space="preserve">&gt;DEMOL. PISO TÉRREO = 522,96 M²                                                                 &gt;DEMOL. AZULEJO COZINHA = 59,30 M²                             </t>
    </r>
    <r>
      <rPr>
        <b/>
        <sz val="11"/>
        <color theme="1"/>
        <rFont val="Arial Narrow"/>
        <family val="2"/>
      </rPr>
      <t>&gt;TOTAL= 582,26 M²</t>
    </r>
  </si>
  <si>
    <r>
      <t xml:space="preserve"> RODAPÉ PAV. TÉRREO =</t>
    </r>
    <r>
      <rPr>
        <b/>
        <sz val="11"/>
        <color theme="1"/>
        <rFont val="Arial Narrow"/>
        <family val="2"/>
      </rPr>
      <t xml:space="preserve"> 160,71 M</t>
    </r>
  </si>
  <si>
    <t>REMOÇÃO DE PORTAS, DE FORMA MANUAL, SEM REAPROVEITAMENTO. AF_12/2017</t>
  </si>
  <si>
    <r>
      <t xml:space="preserve">&gt;1 PORTA DE 0,80M X 2,10M = 1,68 M²                                           &gt; 2 PORTAS DE 1,60M X 2,10M = 6,72 M²                                        &gt; 1 PORTA DE 2,79 M X 2,10 M = 5,86 M²                            </t>
    </r>
    <r>
      <rPr>
        <b/>
        <sz val="11"/>
        <color theme="1"/>
        <rFont val="Arial Narrow"/>
        <family val="2"/>
      </rPr>
      <t>&gt;TOTAL= 14,26 M²</t>
    </r>
  </si>
  <si>
    <t>REMOÇÃO DE JANELAS, DE FORMA MANUAL, SEM REAPROVEITAMENTO. AF_12/2017</t>
  </si>
  <si>
    <r>
      <t xml:space="preserve">&gt; 1,50M x 1,20M = 1,80M²                                                                    &gt; 2,20M x 1,20M = 2,64 M²                                                                   &gt; 0,80 M x 0,80M = 0,64 M²                                                   </t>
    </r>
    <r>
      <rPr>
        <b/>
        <sz val="11"/>
        <color theme="1"/>
        <rFont val="Arial Narrow"/>
        <family val="2"/>
      </rPr>
      <t>&gt;TOTAL= 5,08 M²</t>
    </r>
  </si>
  <si>
    <t>REMOÇÃO DE FORROS DE DRYWALL, PVC E FIBROMINERAL, DE FORMA MANUAL, SEM REAPROVEITAMENTO. AF_12/2017</t>
  </si>
  <si>
    <r>
      <t xml:space="preserve">432,91 M² (FORRO SUPERIOR) + 117,41 M² (FORRO INFERIOR) =                                                                    </t>
    </r>
    <r>
      <rPr>
        <b/>
        <sz val="11"/>
        <color theme="1"/>
        <rFont val="Arial Narrow"/>
        <family val="2"/>
      </rPr>
      <t>&gt;TOTAL=550,32 M²</t>
    </r>
  </si>
  <si>
    <t>REMOÇÃO DE PISO DE MADEIRA (ASSOALHO E BARROTE), DE FORMA MANUAL, SEM REAPROVEITAMENTO. AF_12/2017</t>
  </si>
  <si>
    <t>46,52</t>
  </si>
  <si>
    <t>REMOÇÃO DE LUMINÁRIAS, DE FORMA MANUAL, SEM REAPROVEITAMENTO. AF_12/2017</t>
  </si>
  <si>
    <t>40,00</t>
  </si>
  <si>
    <t>REMOÇÃO DE CABOS ELÉTRICOS, DE FORMA MANUAL, SEM REAPROVEITAMENTO. AF_ 12/2017</t>
  </si>
  <si>
    <t>1600</t>
  </si>
  <si>
    <t>REMOÇÃO DE TELHAS, DE FIBROCIMENTO, METÁLICA E CERÂMICA, DE FORMA MANUAL, SEM REAPROVEITAMENTO. AF_12/2017</t>
  </si>
  <si>
    <t>522,56</t>
  </si>
  <si>
    <t>04.09.060</t>
  </si>
  <si>
    <t>RETIRADA DE BATENTE, CORRIMÃO OU PEÇAS LINEARES METÁLICAS, CHUMBADOS</t>
  </si>
  <si>
    <r>
      <t xml:space="preserve">ESCADA DE ACESSO AO MEZANINO =  2 X 3,75 M = </t>
    </r>
    <r>
      <rPr>
        <b/>
        <sz val="11"/>
        <color theme="1"/>
        <rFont val="Arial Narrow"/>
        <family val="2"/>
      </rPr>
      <t>7,50 M</t>
    </r>
  </si>
  <si>
    <t>CARGA E DESCARGA MECANIZADAS DE ENTULHO EM CAMINHAO BASCULANTE 6 M3</t>
  </si>
  <si>
    <t>102,30</t>
  </si>
  <si>
    <t>TRANSPORTE DE ENTULHO COM CAMINHAO BASCULANTE 6 M3, RODOVIA PAVIMENTADA, DMT 0,5 A 1,0 KM</t>
  </si>
  <si>
    <t>03.02.040</t>
  </si>
  <si>
    <t>03.04.040</t>
  </si>
  <si>
    <t xml:space="preserve">REMOÇÃO DE RODAPÉ CERÂMICO, SEM REAPROVEITAMENTO. </t>
  </si>
  <si>
    <t>03.08.200</t>
  </si>
  <si>
    <t>DEMOLIÇAÕ MANUAL DE PAINÉS DIVISORIAS, INCLUSIVE MONTANTES METALICOS</t>
  </si>
  <si>
    <t>04.11.020</t>
  </si>
  <si>
    <t>RETIRADA DE APARELHO SANITÁRIO INCLUINDO ACESSÓRIOS</t>
  </si>
  <si>
    <t>2 BACIAS SANITÁRIAS DOS BANHEIROS ACESSÉVEIS</t>
  </si>
  <si>
    <t>2 TORNEIRAS DOS BANHEIROS ACESSÍVEIS</t>
  </si>
  <si>
    <t>2 LAVATÓRIOS DOS BANHEIROS ACESSÍVEIS</t>
  </si>
  <si>
    <t xml:space="preserve">REMOÇÃO DE METÁIS SANITÁRIOS, DE FORMA MANUAL, SEM REAPROVEITAMENTO </t>
  </si>
  <si>
    <t>REMOÇÃO DE LOUÇAS, DE FORMA NATURAL, SEM REAPROVEITAMENTO</t>
  </si>
  <si>
    <t>ADEQUAÇÃO SALÃO</t>
  </si>
  <si>
    <t>74072/3</t>
  </si>
  <si>
    <t>CORRIMAO EM TUBO ACO GALVANIZADO 1 1/4" COM BRACADEIRA</t>
  </si>
  <si>
    <t>2 X 3,75 M = 7,50 M</t>
  </si>
  <si>
    <t>24.02.060</t>
  </si>
  <si>
    <t>PORTA/PORTÃO DE ABRIR EM CHAPA, SOB MEDIDA</t>
  </si>
  <si>
    <r>
      <t xml:space="preserve">&gt;2 PORTAS DE 1,60 M  X 2,10M = 6,72 M²   (laterais)                                    &gt;1 PORTA DE 2,79M (frente) X 2,10 M = 5,86 M²                             </t>
    </r>
    <r>
      <rPr>
        <b/>
        <sz val="11"/>
        <color theme="1"/>
        <rFont val="Arial Narrow"/>
        <family val="2"/>
      </rPr>
      <t>&gt;TOTAL = 6,72 M² + 5,86 M²  = 12,58 M²</t>
    </r>
  </si>
  <si>
    <t>BARRA ANTIPANICO SIMPLES, CEGA LADO OPOSTO, COR CINZA</t>
  </si>
  <si>
    <t>&gt;3   PORTAS  (FRENTE E LATERAIS)</t>
  </si>
  <si>
    <t>CONCRETO FCK = 20MPA, TRAÇO 1:2,7:3 (CIMENTO/ AREIA MÉDIA/ BRITA 1) - PREPARO MECÂNICO COM BETONEIRA 400 L. AF_07/2016</t>
  </si>
  <si>
    <t>PARA  A RAMPA DE ACESSO AO SALÃO = 0,15 M³</t>
  </si>
  <si>
    <t>TABUA DE MADEIRA NAO APARELHADA *2,5 X 10 CM (1 X 4 ") PINUS, MISTA OU EQUIVALENTE DA REGIAO</t>
  </si>
  <si>
    <t>PARA  FORMA DA RAMPA DE ACESSO AO SALÃO = 2,00M</t>
  </si>
  <si>
    <t>11.4</t>
  </si>
  <si>
    <t>74145/2</t>
  </si>
  <si>
    <t>11.2</t>
  </si>
  <si>
    <t>APLICAÇÃO MECÂNICA DE PINTURA COM TINTA LÁTEX ACRÍLICA EM TETO, DUAS DEMÃOS. AF_06/2014</t>
  </si>
  <si>
    <t>PINTURA ESMALTE FOSCO, EM MADEIRA, DUAS DEMÃOS</t>
  </si>
  <si>
    <r>
      <t xml:space="preserve">&gt; PINTURA INTERNA BLO1 (CONSIDERA ÁREA DE RECREAÇÃO) = 1.013,57 M²                                                           &gt; PINTURA EXTERNA DO BLO1 = 563,87M²                                &gt;PINTURA INTERNA BLO2 = 401,74 M²                                         &gt;PINTURA EXTERNA BLO2 = 348,45 M²                                      </t>
    </r>
    <r>
      <rPr>
        <b/>
        <sz val="11"/>
        <color theme="1"/>
        <rFont val="Arial Narrow"/>
        <family val="2"/>
      </rPr>
      <t xml:space="preserve">&gt;TOTAL = 2.327,63 M² VER MEMÓRIA DE CÁLCULO  </t>
    </r>
  </si>
  <si>
    <r>
      <t xml:space="preserve">&gt;PINTURA INTERNA BL 01 (TETO) = 286,41 M²                           &gt;INTERNA BL 02 (TETO) = 212,11 M²                                  </t>
    </r>
    <r>
      <rPr>
        <b/>
        <sz val="11"/>
        <color theme="1"/>
        <rFont val="Arial Narrow"/>
        <family val="2"/>
      </rPr>
      <t xml:space="preserve">&gt;TOTAL = 498,52 M² VER MEMÓRIA DE CÁLCULO  </t>
    </r>
  </si>
  <si>
    <r>
      <t xml:space="preserve">&gt;BL 01 = 149,25 M² (PORTAS DE FERRO, JANELAS, GUARDA-CORPO);                                                                                         &gt;BL 02 = 58,44 M² (JANELAS)                                              </t>
    </r>
    <r>
      <rPr>
        <b/>
        <sz val="11"/>
        <color theme="1"/>
        <rFont val="Arial Narrow"/>
        <family val="2"/>
      </rPr>
      <t xml:space="preserve">&gt;TOTAL = 207,69 M² VER MEMÓRIA DE CÁLCULO  </t>
    </r>
  </si>
  <si>
    <t>&gt;BL 01 = 118,44 M² (PINTURA DE PORTAS DE MADEIRA)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</si>
  <si>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</si>
  <si>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</si>
  <si>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</si>
  <si>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</si>
  <si>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</si>
  <si>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</si>
  <si>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</si>
  <si>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</si>
  <si>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</si>
  <si>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</si>
  <si>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</si>
  <si>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</si>
  <si>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</si>
  <si>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</si>
  <si>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</si>
  <si>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</si>
  <si>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</si>
  <si>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</si>
  <si>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7.1</t>
  </si>
  <si>
    <t>7.2</t>
  </si>
  <si>
    <t>7.3</t>
  </si>
  <si>
    <t>7.4</t>
  </si>
  <si>
    <t>7.5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</si>
</sst>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"/>
    <numFmt numFmtId="165" formatCode="#,##0.00\ ;&quot; (&quot;#,##0.00\);&quot; -&quot;#\ ;@\ "/>
    <numFmt numFmtId="166" formatCode="_(* #,##0.00_);_(* \(#,##0.00\);_(* &quot;-&quot;??_);_(@_)"/>
    <numFmt numFmtId="167" formatCode="_([$€-2]* #,##0.00_);_([$€-2]* \(#,##0.00\);_([$€-2]* \-??_)"/>
    <numFmt numFmtId="168" formatCode="[$€]#,##0.00\ ;[$€]\(#,##0.00\);[$€]\-#\ ;@\ "/>
    <numFmt numFmtId="169" formatCode="#,##0.00&quot; &quot;;&quot; (&quot;#,##0.00&quot;)&quot;;&quot; -&quot;#&quot; &quot;;@&quot; &quot;"/>
    <numFmt numFmtId="170" formatCode="_(&quot;R$ &quot;* #,##0.00_);_(&quot;R$ &quot;* \(#,##0.00\);_(&quot;R$ &quot;* &quot;-&quot;??_);_(@_)"/>
    <numFmt numFmtId="171" formatCode="_(&quot;R$&quot;* #,##0.00_);_(&quot;R$&quot;* \(#,##0.00\);_(&quot;R$&quot;* &quot;-&quot;??_);_(@_)"/>
    <numFmt numFmtId="172" formatCode="\$#,##0.00\ ;\(\$#,##0.00\)"/>
    <numFmt numFmtId="173" formatCode="\$#,##0\ ;\(\$#,##0\)"/>
    <numFmt numFmtId="174" formatCode="[$R$-416]&quot; &quot;#,##0.00;[Red]&quot;-&quot;[$R$-416]&quot; &quot;#,##0.00"/>
    <numFmt numFmtId="175" formatCode="&quot;R$ &quot;#,##0_);\(&quot;R$ &quot;#,##0\)"/>
    <numFmt numFmtId="176" formatCode="&quot;R$&quot;\ #,##0.00"/>
  </numFmts>
  <fonts count="9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4"/>
      <color theme="1"/>
      <name val="Arial"/>
      <family val="2"/>
    </font>
    <font>
      <i/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1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sz val="18"/>
      <color indexed="24"/>
      <name val="Arial"/>
      <family val="2"/>
    </font>
    <font>
      <sz val="8"/>
      <color indexed="24"/>
      <name val="Arial"/>
      <family val="2"/>
    </font>
    <font>
      <b/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sz val="10"/>
      <name val="Arial1"/>
    </font>
    <font>
      <sz val="12"/>
      <name val="Times New Roman"/>
      <family val="1"/>
    </font>
    <font>
      <sz val="11"/>
      <color indexed="62"/>
      <name val="Calibri"/>
      <family val="2"/>
    </font>
    <font>
      <sz val="12"/>
      <name val="Arial"/>
      <family val="2"/>
    </font>
    <font>
      <sz val="11"/>
      <color indexed="8"/>
      <name val="Arial1"/>
    </font>
    <font>
      <b/>
      <i/>
      <sz val="16"/>
      <color theme="1"/>
      <name val="Arial1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0"/>
      <color rgb="FF000000"/>
      <name val="Arial"/>
      <family val="2"/>
    </font>
    <font>
      <sz val="10"/>
      <name val="Lucida Sans Unicode"/>
      <family val="2"/>
    </font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10"/>
      <color indexed="8"/>
      <name val="Arial"/>
      <family val="2"/>
    </font>
    <font>
      <b/>
      <i/>
      <u/>
      <sz val="11"/>
      <color theme="1"/>
      <name val="Arial1"/>
    </font>
    <font>
      <b/>
      <sz val="11"/>
      <color indexed="63"/>
      <name val="Calibri"/>
      <family val="2"/>
    </font>
    <font>
      <sz val="11"/>
      <color indexed="8"/>
      <name val="Arial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5"/>
      <color indexed="56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3"/>
      <color indexed="62"/>
      <name val="Calibri"/>
      <family val="2"/>
    </font>
    <font>
      <b/>
      <sz val="13"/>
      <color indexed="56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i/>
      <sz val="14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b/>
      <i/>
      <sz val="12"/>
      <color theme="1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b/>
      <i/>
      <sz val="18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rgb="FF000000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b/>
      <sz val="18"/>
      <color rgb="FF000000"/>
      <name val="Arial Narrow"/>
      <family val="2"/>
    </font>
    <font>
      <b/>
      <i/>
      <sz val="20"/>
      <color theme="1"/>
      <name val="Arial Narrow"/>
      <family val="2"/>
    </font>
  </fonts>
  <fills count="9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indexed="31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45"/>
      </patternFill>
    </fill>
    <fill>
      <patternFill patternType="solid">
        <fgColor indexed="47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9"/>
      </patternFill>
    </fill>
    <fill>
      <patternFill patternType="solid">
        <fgColor indexed="42"/>
      </patternFill>
    </fill>
    <fill>
      <patternFill patternType="solid">
        <fgColor indexed="22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31"/>
        <bgColor indexed="22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41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  <bgColor indexed="26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3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25"/>
        <bgColor indexed="61"/>
      </patternFill>
    </fill>
    <fill>
      <patternFill patternType="solid">
        <fgColor indexed="50"/>
        <bgColor indexed="5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22"/>
      </patternFill>
    </fill>
    <fill>
      <patternFill patternType="solid">
        <fgColor indexed="55"/>
        <bgColor indexed="57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8"/>
        <bgColor indexed="30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6"/>
        <bgColor indexed="4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8"/>
        <bgColor indexed="58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7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45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7" fillId="0" borderId="0"/>
    <xf numFmtId="0" fontId="26" fillId="0" borderId="0"/>
    <xf numFmtId="165" fontId="28" fillId="0" borderId="0"/>
    <xf numFmtId="165" fontId="28" fillId="0" borderId="0"/>
    <xf numFmtId="0" fontId="29" fillId="39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14" borderId="0" applyNumberFormat="0" applyBorder="0" applyAlignment="0" applyProtection="0"/>
    <xf numFmtId="0" fontId="5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14" borderId="0" applyNumberFormat="0" applyBorder="0" applyAlignment="0" applyProtection="0"/>
    <xf numFmtId="0" fontId="5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5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29" fillId="42" borderId="0" applyNumberFormat="0" applyBorder="0" applyAlignment="0" applyProtection="0"/>
    <xf numFmtId="0" fontId="29" fillId="40" borderId="0" applyNumberFormat="0" applyBorder="0" applyAlignment="0" applyProtection="0"/>
    <xf numFmtId="0" fontId="1" fillId="14" borderId="0" applyNumberFormat="0" applyBorder="0" applyAlignment="0" applyProtection="0"/>
    <xf numFmtId="0" fontId="29" fillId="40" borderId="0" applyNumberFormat="0" applyBorder="0" applyAlignment="0" applyProtection="0"/>
    <xf numFmtId="0" fontId="5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3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8" borderId="0" applyNumberFormat="0" applyBorder="0" applyAlignment="0" applyProtection="0"/>
    <xf numFmtId="0" fontId="5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8" borderId="0" applyNumberFormat="0" applyBorder="0" applyAlignment="0" applyProtection="0"/>
    <xf numFmtId="0" fontId="5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5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1" fillId="18" borderId="0" applyNumberFormat="0" applyBorder="0" applyAlignment="0" applyProtection="0"/>
    <xf numFmtId="0" fontId="29" fillId="44" borderId="0" applyNumberFormat="0" applyBorder="0" applyAlignment="0" applyProtection="0"/>
    <xf numFmtId="0" fontId="5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22" borderId="0" applyNumberFormat="0" applyBorder="0" applyAlignment="0" applyProtection="0"/>
    <xf numFmtId="0" fontId="5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29" fillId="48" borderId="0" applyNumberFormat="0" applyBorder="0" applyAlignment="0" applyProtection="0"/>
    <xf numFmtId="0" fontId="1" fillId="22" borderId="0" applyNumberFormat="0" applyBorder="0" applyAlignment="0" applyProtection="0"/>
    <xf numFmtId="0" fontId="5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5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29" fillId="50" borderId="0" applyNumberFormat="0" applyBorder="0" applyAlignment="0" applyProtection="0"/>
    <xf numFmtId="0" fontId="29" fillId="48" borderId="0" applyNumberFormat="0" applyBorder="0" applyAlignment="0" applyProtection="0"/>
    <xf numFmtId="0" fontId="1" fillId="22" borderId="0" applyNumberFormat="0" applyBorder="0" applyAlignment="0" applyProtection="0"/>
    <xf numFmtId="0" fontId="29" fillId="48" borderId="0" applyNumberFormat="0" applyBorder="0" applyAlignment="0" applyProtection="0"/>
    <xf numFmtId="0" fontId="5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41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26" borderId="0" applyNumberFormat="0" applyBorder="0" applyAlignment="0" applyProtection="0"/>
    <xf numFmtId="0" fontId="5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29" fillId="52" borderId="0" applyNumberFormat="0" applyBorder="0" applyAlignment="0" applyProtection="0"/>
    <xf numFmtId="0" fontId="1" fillId="26" borderId="0" applyNumberFormat="0" applyBorder="0" applyAlignment="0" applyProtection="0"/>
    <xf numFmtId="0" fontId="5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5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6" borderId="0" applyNumberFormat="0" applyBorder="0" applyAlignment="0" applyProtection="0"/>
    <xf numFmtId="0" fontId="29" fillId="52" borderId="0" applyNumberFormat="0" applyBorder="0" applyAlignment="0" applyProtection="0"/>
    <xf numFmtId="0" fontId="5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0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5" fillId="30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5" fillId="30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5" fillId="30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29" fillId="56" borderId="0" applyNumberFormat="0" applyBorder="0" applyAlignment="0" applyProtection="0"/>
    <xf numFmtId="0" fontId="29" fillId="54" borderId="0" applyNumberFormat="0" applyBorder="0" applyAlignment="0" applyProtection="0"/>
    <xf numFmtId="0" fontId="1" fillId="30" borderId="0" applyNumberFormat="0" applyBorder="0" applyAlignment="0" applyProtection="0"/>
    <xf numFmtId="0" fontId="29" fillId="54" borderId="0" applyNumberFormat="0" applyBorder="0" applyAlignment="0" applyProtection="0"/>
    <xf numFmtId="0" fontId="5" fillId="30" borderId="0" applyNumberFormat="0" applyBorder="0" applyAlignment="0" applyProtection="0"/>
    <xf numFmtId="0" fontId="29" fillId="54" borderId="0" applyNumberFormat="0" applyBorder="0" applyAlignment="0" applyProtection="0"/>
    <xf numFmtId="0" fontId="29" fillId="4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29" fillId="57" borderId="0" applyNumberFormat="0" applyBorder="0" applyAlignment="0" applyProtection="0"/>
    <xf numFmtId="0" fontId="29" fillId="57" borderId="0" applyNumberFormat="0" applyBorder="0" applyAlignment="0" applyProtection="0"/>
    <xf numFmtId="0" fontId="29" fillId="57" borderId="0" applyNumberFormat="0" applyBorder="0" applyAlignment="0" applyProtection="0"/>
    <xf numFmtId="0" fontId="29" fillId="57" borderId="0" applyNumberFormat="0" applyBorder="0" applyAlignment="0" applyProtection="0"/>
    <xf numFmtId="0" fontId="29" fillId="45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5" fillId="34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5" fillId="34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5" fillId="34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29" fillId="58" borderId="0" applyNumberFormat="0" applyBorder="0" applyAlignment="0" applyProtection="0"/>
    <xf numFmtId="0" fontId="29" fillId="57" borderId="0" applyNumberFormat="0" applyBorder="0" applyAlignment="0" applyProtection="0"/>
    <xf numFmtId="0" fontId="1" fillId="34" borderId="0" applyNumberFormat="0" applyBorder="0" applyAlignment="0" applyProtection="0"/>
    <xf numFmtId="0" fontId="29" fillId="57" borderId="0" applyNumberFormat="0" applyBorder="0" applyAlignment="0" applyProtection="0"/>
    <xf numFmtId="0" fontId="5" fillId="34" borderId="0" applyNumberFormat="0" applyBorder="0" applyAlignment="0" applyProtection="0"/>
    <xf numFmtId="0" fontId="29" fillId="57" borderId="0" applyNumberFormat="0" applyBorder="0" applyAlignment="0" applyProtection="0"/>
    <xf numFmtId="0" fontId="29" fillId="50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5" fillId="15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5" fillId="15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5" fillId="15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15" borderId="0" applyNumberFormat="0" applyBorder="0" applyAlignment="0" applyProtection="0"/>
    <xf numFmtId="0" fontId="29" fillId="59" borderId="0" applyNumberFormat="0" applyBorder="0" applyAlignment="0" applyProtection="0"/>
    <xf numFmtId="0" fontId="5" fillId="15" borderId="0" applyNumberFormat="0" applyBorder="0" applyAlignment="0" applyProtection="0"/>
    <xf numFmtId="0" fontId="29" fillId="59" borderId="0" applyNumberFormat="0" applyBorder="0" applyAlignment="0" applyProtection="0"/>
    <xf numFmtId="0" fontId="29" fillId="43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29" fillId="60" borderId="0" applyNumberFormat="0" applyBorder="0" applyAlignment="0" applyProtection="0"/>
    <xf numFmtId="0" fontId="29" fillId="60" borderId="0" applyNumberFormat="0" applyBorder="0" applyAlignment="0" applyProtection="0"/>
    <xf numFmtId="0" fontId="29" fillId="60" borderId="0" applyNumberFormat="0" applyBorder="0" applyAlignment="0" applyProtection="0"/>
    <xf numFmtId="0" fontId="29" fillId="60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5" fillId="19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5" fillId="19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5" fillId="19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1" fillId="19" borderId="0" applyNumberFormat="0" applyBorder="0" applyAlignment="0" applyProtection="0"/>
    <xf numFmtId="0" fontId="29" fillId="60" borderId="0" applyNumberFormat="0" applyBorder="0" applyAlignment="0" applyProtection="0"/>
    <xf numFmtId="0" fontId="5" fillId="19" borderId="0" applyNumberFormat="0" applyBorder="0" applyAlignment="0" applyProtection="0"/>
    <xf numFmtId="0" fontId="29" fillId="60" borderId="0" applyNumberFormat="0" applyBorder="0" applyAlignment="0" applyProtection="0"/>
    <xf numFmtId="0" fontId="29" fillId="61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49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23" borderId="0" applyNumberFormat="0" applyBorder="0" applyAlignment="0" applyProtection="0"/>
    <xf numFmtId="0" fontId="5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29" fillId="62" borderId="0" applyNumberFormat="0" applyBorder="0" applyAlignment="0" applyProtection="0"/>
    <xf numFmtId="0" fontId="1" fillId="23" borderId="0" applyNumberFormat="0" applyBorder="0" applyAlignment="0" applyProtection="0"/>
    <xf numFmtId="0" fontId="5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5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1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29" fillId="63" borderId="0" applyNumberFormat="0" applyBorder="0" applyAlignment="0" applyProtection="0"/>
    <xf numFmtId="0" fontId="29" fillId="62" borderId="0" applyNumberFormat="0" applyBorder="0" applyAlignment="0" applyProtection="0"/>
    <xf numFmtId="0" fontId="1" fillId="23" borderId="0" applyNumberFormat="0" applyBorder="0" applyAlignment="0" applyProtection="0"/>
    <xf numFmtId="0" fontId="29" fillId="62" borderId="0" applyNumberFormat="0" applyBorder="0" applyAlignment="0" applyProtection="0"/>
    <xf numFmtId="0" fontId="5" fillId="62" borderId="0" applyNumberFormat="0" applyBorder="0" applyAlignment="0" applyProtection="0"/>
    <xf numFmtId="0" fontId="29" fillId="62" borderId="0" applyNumberFormat="0" applyBorder="0" applyAlignment="0" applyProtection="0"/>
    <xf numFmtId="0" fontId="29" fillId="46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41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5" fillId="27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5" fillId="27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5" fillId="27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1" fillId="27" borderId="0" applyNumberFormat="0" applyBorder="0" applyAlignment="0" applyProtection="0"/>
    <xf numFmtId="0" fontId="29" fillId="52" borderId="0" applyNumberFormat="0" applyBorder="0" applyAlignment="0" applyProtection="0"/>
    <xf numFmtId="0" fontId="5" fillId="27" borderId="0" applyNumberFormat="0" applyBorder="0" applyAlignment="0" applyProtection="0"/>
    <xf numFmtId="0" fontId="29" fillId="52" borderId="0" applyNumberFormat="0" applyBorder="0" applyAlignment="0" applyProtection="0"/>
    <xf numFmtId="0" fontId="29" fillId="50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59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5" fillId="31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5" fillId="31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5" fillId="31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29" fillId="39" borderId="0" applyNumberFormat="0" applyBorder="0" applyAlignment="0" applyProtection="0"/>
    <xf numFmtId="0" fontId="29" fillId="59" borderId="0" applyNumberFormat="0" applyBorder="0" applyAlignment="0" applyProtection="0"/>
    <xf numFmtId="0" fontId="1" fillId="31" borderId="0" applyNumberFormat="0" applyBorder="0" applyAlignment="0" applyProtection="0"/>
    <xf numFmtId="0" fontId="29" fillId="59" borderId="0" applyNumberFormat="0" applyBorder="0" applyAlignment="0" applyProtection="0"/>
    <xf numFmtId="0" fontId="5" fillId="31" borderId="0" applyNumberFormat="0" applyBorder="0" applyAlignment="0" applyProtection="0"/>
    <xf numFmtId="0" fontId="29" fillId="59" borderId="0" applyNumberFormat="0" applyBorder="0" applyAlignment="0" applyProtection="0"/>
    <xf numFmtId="0" fontId="29" fillId="47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29" fillId="64" borderId="0" applyNumberFormat="0" applyBorder="0" applyAlignment="0" applyProtection="0"/>
    <xf numFmtId="0" fontId="29" fillId="64" borderId="0" applyNumberFormat="0" applyBorder="0" applyAlignment="0" applyProtection="0"/>
    <xf numFmtId="0" fontId="29" fillId="64" borderId="0" applyNumberFormat="0" applyBorder="0" applyAlignment="0" applyProtection="0"/>
    <xf numFmtId="0" fontId="29" fillId="64" borderId="0" applyNumberFormat="0" applyBorder="0" applyAlignment="0" applyProtection="0"/>
    <xf numFmtId="0" fontId="29" fillId="4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5" fillId="35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5" fillId="35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5" fillId="35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29" fillId="65" borderId="0" applyNumberFormat="0" applyBorder="0" applyAlignment="0" applyProtection="0"/>
    <xf numFmtId="0" fontId="29" fillId="64" borderId="0" applyNumberFormat="0" applyBorder="0" applyAlignment="0" applyProtection="0"/>
    <xf numFmtId="0" fontId="1" fillId="35" borderId="0" applyNumberFormat="0" applyBorder="0" applyAlignment="0" applyProtection="0"/>
    <xf numFmtId="0" fontId="29" fillId="64" borderId="0" applyNumberFormat="0" applyBorder="0" applyAlignment="0" applyProtection="0"/>
    <xf numFmtId="0" fontId="5" fillId="35" borderId="0" applyNumberFormat="0" applyBorder="0" applyAlignment="0" applyProtection="0"/>
    <xf numFmtId="0" fontId="29" fillId="64" borderId="0" applyNumberFormat="0" applyBorder="0" applyAlignment="0" applyProtection="0"/>
    <xf numFmtId="0" fontId="30" fillId="50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25" fillId="1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8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30" fillId="43" borderId="0" applyNumberFormat="0" applyBorder="0" applyAlignment="0" applyProtection="0"/>
    <xf numFmtId="0" fontId="30" fillId="60" borderId="0" applyNumberFormat="0" applyBorder="0" applyAlignment="0" applyProtection="0"/>
    <xf numFmtId="0" fontId="25" fillId="20" borderId="0" applyNumberFormat="0" applyBorder="0" applyAlignment="0" applyProtection="0"/>
    <xf numFmtId="0" fontId="30" fillId="60" borderId="0" applyNumberFormat="0" applyBorder="0" applyAlignment="0" applyProtection="0"/>
    <xf numFmtId="0" fontId="30" fillId="60" borderId="0" applyNumberFormat="0" applyBorder="0" applyAlignment="0" applyProtection="0"/>
    <xf numFmtId="0" fontId="30" fillId="69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25" fillId="24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2" borderId="0" applyNumberFormat="0" applyBorder="0" applyAlignment="0" applyProtection="0"/>
    <xf numFmtId="0" fontId="25" fillId="24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46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25" fillId="28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25" fillId="28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50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25" fillId="3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43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25" fillId="36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25" fillId="36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31" fillId="50" borderId="0" applyNumberFormat="0" applyBorder="0" applyAlignment="0" applyProtection="0"/>
    <xf numFmtId="0" fontId="31" fillId="48" borderId="0" applyNumberFormat="0" applyBorder="0" applyAlignment="0" applyProtection="0"/>
    <xf numFmtId="0" fontId="15" fillId="6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41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35" fillId="49" borderId="41" applyNumberFormat="0" applyAlignment="0" applyProtection="0"/>
    <xf numFmtId="0" fontId="35" fillId="76" borderId="41" applyNumberFormat="0" applyAlignment="0" applyProtection="0"/>
    <xf numFmtId="0" fontId="20" fillId="10" borderId="29" applyNumberFormat="0" applyAlignment="0" applyProtection="0"/>
    <xf numFmtId="0" fontId="35" fillId="76" borderId="41" applyNumberFormat="0" applyAlignment="0" applyProtection="0"/>
    <xf numFmtId="0" fontId="35" fillId="76" borderId="41" applyNumberFormat="0" applyAlignment="0" applyProtection="0"/>
    <xf numFmtId="0" fontId="36" fillId="77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36" fillId="79" borderId="42" applyNumberFormat="0" applyAlignment="0" applyProtection="0"/>
    <xf numFmtId="0" fontId="36" fillId="78" borderId="42" applyNumberFormat="0" applyAlignment="0" applyProtection="0"/>
    <xf numFmtId="0" fontId="22" fillId="11" borderId="32" applyNumberFormat="0" applyAlignment="0" applyProtection="0"/>
    <xf numFmtId="0" fontId="36" fillId="78" borderId="42" applyNumberFormat="0" applyAlignment="0" applyProtection="0"/>
    <xf numFmtId="0" fontId="36" fillId="78" borderId="42" applyNumberFormat="0" applyAlignment="0" applyProtection="0"/>
    <xf numFmtId="0" fontId="37" fillId="0" borderId="43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0" fontId="21" fillId="0" borderId="31" applyNumberFormat="0" applyFill="0" applyAlignment="0" applyProtection="0"/>
    <xf numFmtId="0" fontId="38" fillId="0" borderId="44" applyNumberFormat="0" applyFill="0" applyAlignment="0" applyProtection="0"/>
    <xf numFmtId="0" fontId="38" fillId="0" borderId="44" applyNumberFormat="0" applyFill="0" applyAlignment="0" applyProtection="0"/>
    <xf numFmtId="166" fontId="6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4" fontId="41" fillId="0" borderId="0"/>
    <xf numFmtId="0" fontId="30" fillId="80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30" fillId="82" borderId="0" applyNumberFormat="0" applyBorder="0" applyAlignment="0" applyProtection="0"/>
    <xf numFmtId="0" fontId="30" fillId="81" borderId="0" applyNumberFormat="0" applyBorder="0" applyAlignment="0" applyProtection="0"/>
    <xf numFmtId="0" fontId="25" fillId="13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68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3" borderId="0" applyNumberFormat="0" applyBorder="0" applyAlignment="0" applyProtection="0"/>
    <xf numFmtId="0" fontId="25" fillId="17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69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30" fillId="85" borderId="0" applyNumberFormat="0" applyBorder="0" applyAlignment="0" applyProtection="0"/>
    <xf numFmtId="0" fontId="25" fillId="21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7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25" fillId="25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25" fillId="29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84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30" fillId="89" borderId="0" applyNumberFormat="0" applyBorder="0" applyAlignment="0" applyProtection="0"/>
    <xf numFmtId="0" fontId="30" fillId="88" borderId="0" applyNumberFormat="0" applyBorder="0" applyAlignment="0" applyProtection="0"/>
    <xf numFmtId="0" fontId="25" fillId="33" borderId="0" applyNumberFormat="0" applyBorder="0" applyAlignment="0" applyProtection="0"/>
    <xf numFmtId="0" fontId="30" fillId="88" borderId="0" applyNumberFormat="0" applyBorder="0" applyAlignment="0" applyProtection="0"/>
    <xf numFmtId="0" fontId="30" fillId="88" borderId="0" applyNumberFormat="0" applyBorder="0" applyAlignment="0" applyProtection="0"/>
    <xf numFmtId="0" fontId="42" fillId="61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42" fillId="58" borderId="41" applyNumberFormat="0" applyAlignment="0" applyProtection="0"/>
    <xf numFmtId="0" fontId="42" fillId="57" borderId="41" applyNumberFormat="0" applyAlignment="0" applyProtection="0"/>
    <xf numFmtId="0" fontId="18" fillId="9" borderId="29" applyNumberFormat="0" applyAlignment="0" applyProtection="0"/>
    <xf numFmtId="0" fontId="42" fillId="57" borderId="41" applyNumberFormat="0" applyAlignment="0" applyProtection="0"/>
    <xf numFmtId="0" fontId="42" fillId="57" borderId="41" applyNumberFormat="0" applyAlignment="0" applyProtection="0"/>
    <xf numFmtId="167" fontId="28" fillId="0" borderId="0" applyFill="0" applyBorder="0" applyAlignment="0" applyProtection="0"/>
    <xf numFmtId="168" fontId="43" fillId="0" borderId="0" applyFill="0" applyBorder="0" applyAlignment="0" applyProtection="0"/>
    <xf numFmtId="169" fontId="44" fillId="0" borderId="0"/>
    <xf numFmtId="2" fontId="39" fillId="0" borderId="0" applyFont="0" applyFill="0" applyBorder="0" applyAlignment="0" applyProtection="0"/>
    <xf numFmtId="0" fontId="45" fillId="0" borderId="0">
      <alignment horizontal="center"/>
    </xf>
    <xf numFmtId="0" fontId="45" fillId="0" borderId="0">
      <alignment horizontal="center" textRotation="90"/>
    </xf>
    <xf numFmtId="0" fontId="46" fillId="0" borderId="0" applyNumberFormat="0" applyFill="0" applyBorder="0" applyAlignment="0" applyProtection="0"/>
    <xf numFmtId="0" fontId="47" fillId="90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16" fillId="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44" fontId="6" fillId="0" borderId="0" applyFont="0" applyFill="0" applyBorder="0" applyAlignment="0" applyProtection="0"/>
    <xf numFmtId="172" fontId="39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3" fontId="39" fillId="0" borderId="0" applyFont="0" applyFill="0" applyBorder="0" applyAlignment="0" applyProtection="0"/>
    <xf numFmtId="0" fontId="48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49" fillId="61" borderId="0" applyNumberFormat="0" applyBorder="0" applyAlignment="0" applyProtection="0"/>
    <xf numFmtId="0" fontId="49" fillId="91" borderId="0" applyNumberFormat="0" applyBorder="0" applyAlignment="0" applyProtection="0"/>
    <xf numFmtId="0" fontId="17" fillId="8" borderId="0" applyNumberFormat="0" applyBorder="0" applyAlignment="0" applyProtection="0"/>
    <xf numFmtId="0" fontId="49" fillId="91" borderId="0" applyNumberFormat="0" applyBorder="0" applyAlignment="0" applyProtection="0"/>
    <xf numFmtId="0" fontId="49" fillId="91" borderId="0" applyNumberFormat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6" fillId="0" borderId="0"/>
    <xf numFmtId="0" fontId="6" fillId="0" borderId="0"/>
    <xf numFmtId="0" fontId="29" fillId="0" borderId="0"/>
    <xf numFmtId="0" fontId="29" fillId="0" borderId="0"/>
    <xf numFmtId="0" fontId="29" fillId="0" borderId="0"/>
    <xf numFmtId="0" fontId="50" fillId="0" borderId="0" applyBorder="0" applyProtection="0">
      <alignment wrapText="1"/>
      <protection locked="0"/>
    </xf>
    <xf numFmtId="0" fontId="29" fillId="0" borderId="0"/>
    <xf numFmtId="0" fontId="5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50" fillId="0" borderId="0"/>
    <xf numFmtId="0" fontId="50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2" fillId="0" borderId="0"/>
    <xf numFmtId="0" fontId="53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53" fillId="0" borderId="0"/>
    <xf numFmtId="0" fontId="28" fillId="0" borderId="0"/>
    <xf numFmtId="0" fontId="53" fillId="0" borderId="0"/>
    <xf numFmtId="0" fontId="52" fillId="0" borderId="0"/>
    <xf numFmtId="0" fontId="28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1" fillId="0" borderId="0"/>
    <xf numFmtId="4" fontId="39" fillId="0" borderId="0">
      <alignment vertical="center" wrapText="1"/>
      <protection locked="0"/>
    </xf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4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5" fillId="0" borderId="0"/>
    <xf numFmtId="0" fontId="1" fillId="0" borderId="0"/>
    <xf numFmtId="4" fontId="39" fillId="0" borderId="0">
      <alignment vertical="center" wrapText="1"/>
      <protection locked="0"/>
    </xf>
    <xf numFmtId="4" fontId="39" fillId="0" borderId="0">
      <alignment vertical="center" wrapText="1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47" borderId="45" applyNumberForma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55" fillId="12" borderId="33" applyNumberFormat="0" applyFont="0" applyAlignment="0" applyProtection="0"/>
    <xf numFmtId="0" fontId="6" fillId="47" borderId="45" applyNumberForma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29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29" fillId="92" borderId="45" applyNumberFormat="0" applyFont="0" applyAlignment="0" applyProtection="0"/>
    <xf numFmtId="0" fontId="55" fillId="12" borderId="33" applyNumberFormat="0" applyFont="0" applyAlignment="0" applyProtection="0"/>
    <xf numFmtId="0" fontId="55" fillId="12" borderId="33" applyNumberFormat="0" applyFont="0" applyAlignment="0" applyProtection="0"/>
    <xf numFmtId="0" fontId="55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55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92" borderId="45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55" fillId="12" borderId="33" applyNumberFormat="0" applyFont="0" applyAlignment="0" applyProtection="0"/>
    <xf numFmtId="0" fontId="29" fillId="12" borderId="33" applyNumberFormat="0" applyFont="0" applyAlignment="0" applyProtection="0"/>
    <xf numFmtId="0" fontId="29" fillId="12" borderId="33" applyNumberFormat="0" applyFont="0" applyAlignment="0" applyProtection="0"/>
    <xf numFmtId="0" fontId="1" fillId="12" borderId="33" applyNumberFormat="0" applyFont="0" applyAlignment="0" applyProtection="0"/>
    <xf numFmtId="0" fontId="29" fillId="12" borderId="33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6" fillId="47" borderId="45" applyNumberFormat="0" applyAlignment="0" applyProtection="0"/>
    <xf numFmtId="0" fontId="6" fillId="92" borderId="45" applyNumberFormat="0" applyFont="0" applyAlignment="0" applyProtection="0"/>
    <xf numFmtId="0" fontId="1" fillId="12" borderId="33" applyNumberFormat="0" applyFont="0" applyAlignment="0" applyProtection="0"/>
    <xf numFmtId="0" fontId="6" fillId="92" borderId="45" applyNumberFormat="0" applyFont="0" applyAlignment="0" applyProtection="0"/>
    <xf numFmtId="0" fontId="55" fillId="12" borderId="33" applyNumberFormat="0" applyFont="0" applyAlignment="0" applyProtection="0"/>
    <xf numFmtId="0" fontId="6" fillId="92" borderId="45" applyNumberFormat="0" applyFont="0" applyAlignment="0" applyProtection="0"/>
    <xf numFmtId="0" fontId="43" fillId="93" borderId="0" applyNumberFormat="0" applyBorder="0" applyAlignment="0" applyProtection="0"/>
    <xf numFmtId="0" fontId="43" fillId="93" borderId="0" applyNumberFormat="0" applyBorder="0" applyAlignment="0" applyProtection="0"/>
    <xf numFmtId="9" fontId="6" fillId="0" borderId="0" applyFont="0" applyFill="0" applyBorder="0" applyAlignment="0" applyProtection="0"/>
    <xf numFmtId="0" fontId="43" fillId="0" borderId="0" applyNumberFormat="0" applyBorder="0" applyAlignment="0"/>
    <xf numFmtId="0" fontId="43" fillId="0" borderId="0" applyNumberFormat="0" applyBorder="0" applyAlignment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3" fillId="0" borderId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6" fillId="0" borderId="0"/>
    <xf numFmtId="174" fontId="56" fillId="0" borderId="0"/>
    <xf numFmtId="0" fontId="57" fillId="41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57" fillId="49" borderId="46" applyNumberFormat="0" applyAlignment="0" applyProtection="0"/>
    <xf numFmtId="0" fontId="57" fillId="76" borderId="46" applyNumberFormat="0" applyAlignment="0" applyProtection="0"/>
    <xf numFmtId="0" fontId="19" fillId="10" borderId="30" applyNumberFormat="0" applyAlignment="0" applyProtection="0"/>
    <xf numFmtId="0" fontId="57" fillId="76" borderId="46" applyNumberFormat="0" applyAlignment="0" applyProtection="0"/>
    <xf numFmtId="0" fontId="57" fillId="76" borderId="46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5" fontId="43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3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" fontId="39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47" applyNumberFormat="0" applyFill="0" applyAlignment="0" applyProtection="0"/>
    <xf numFmtId="0" fontId="60" fillId="0" borderId="48" applyNumberFormat="0" applyFill="0" applyAlignment="0" applyProtection="0"/>
    <xf numFmtId="0" fontId="61" fillId="0" borderId="49" applyNumberFormat="0" applyFill="0" applyAlignment="0" applyProtection="0"/>
    <xf numFmtId="0" fontId="60" fillId="0" borderId="48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2" fillId="0" borderId="0" applyNumberFormat="0" applyFill="0" applyBorder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61" fillId="0" borderId="49" applyNumberFormat="0" applyFill="0" applyAlignment="0" applyProtection="0"/>
    <xf numFmtId="0" fontId="12" fillId="0" borderId="26" applyNumberFormat="0" applyFill="0" applyAlignment="0" applyProtection="0"/>
    <xf numFmtId="0" fontId="61" fillId="0" borderId="49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50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13" fillId="0" borderId="27" applyNumberFormat="0" applyFill="0" applyAlignment="0" applyProtection="0"/>
    <xf numFmtId="0" fontId="65" fillId="0" borderId="51" applyNumberFormat="0" applyFill="0" applyAlignment="0" applyProtection="0"/>
    <xf numFmtId="0" fontId="65" fillId="0" borderId="51" applyNumberFormat="0" applyFill="0" applyAlignment="0" applyProtection="0"/>
    <xf numFmtId="0" fontId="63" fillId="0" borderId="0" applyNumberFormat="0" applyFill="0" applyBorder="0" applyAlignment="0" applyProtection="0"/>
    <xf numFmtId="0" fontId="66" fillId="0" borderId="52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14" fillId="0" borderId="28" applyNumberFormat="0" applyFill="0" applyAlignment="0" applyProtection="0"/>
    <xf numFmtId="0" fontId="67" fillId="0" borderId="53" applyNumberFormat="0" applyFill="0" applyAlignment="0" applyProtection="0"/>
    <xf numFmtId="0" fontId="67" fillId="0" borderId="53" applyNumberFormat="0" applyFill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8" fillId="0" borderId="54" applyNumberForma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68" fillId="0" borderId="56" applyNumberFormat="0" applyFill="0" applyAlignment="0" applyProtection="0"/>
    <xf numFmtId="0" fontId="39" fillId="0" borderId="55" applyNumberFormat="0" applyFont="0" applyFill="0" applyAlignment="0" applyProtection="0"/>
    <xf numFmtId="0" fontId="2" fillId="0" borderId="34" applyNumberFormat="0" applyFill="0" applyAlignment="0" applyProtection="0"/>
    <xf numFmtId="0" fontId="39" fillId="0" borderId="55" applyNumberFormat="0" applyFont="0" applyFill="0" applyAlignment="0" applyProtection="0"/>
    <xf numFmtId="0" fontId="39" fillId="0" borderId="55" applyNumberFormat="0" applyFont="0" applyFill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3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</cellStyleXfs>
  <cellXfs count="366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44" fontId="4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44" fontId="3" fillId="0" borderId="0" xfId="0" applyNumberFormat="1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4" fontId="3" fillId="0" borderId="8" xfId="1" applyFont="1" applyBorder="1" applyAlignment="1">
      <alignment horizontal="center" vertical="center"/>
    </xf>
    <xf numFmtId="44" fontId="3" fillId="0" borderId="10" xfId="1" applyFont="1" applyBorder="1" applyAlignment="1">
      <alignment horizontal="center" vertical="center"/>
    </xf>
    <xf numFmtId="44" fontId="3" fillId="0" borderId="13" xfId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44" fontId="3" fillId="0" borderId="16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44" fontId="4" fillId="0" borderId="3" xfId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4" fontId="4" fillId="0" borderId="19" xfId="1" applyFont="1" applyBorder="1" applyAlignment="1">
      <alignment horizontal="center" vertical="center"/>
    </xf>
    <xf numFmtId="44" fontId="3" fillId="0" borderId="19" xfId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44" fontId="4" fillId="2" borderId="19" xfId="1" applyFont="1" applyFill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4" fontId="4" fillId="0" borderId="0" xfId="1" applyNumberFormat="1" applyFon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4" fontId="0" fillId="0" borderId="0" xfId="1" applyNumberFormat="1" applyFont="1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4" fontId="0" fillId="5" borderId="0" xfId="1" applyNumberFormat="1" applyFont="1" applyFill="1" applyBorder="1" applyAlignment="1">
      <alignment horizontal="center" vertical="center"/>
    </xf>
    <xf numFmtId="0" fontId="8" fillId="5" borderId="0" xfId="5" applyFont="1" applyFill="1" applyAlignment="1">
      <alignment horizontal="center"/>
    </xf>
    <xf numFmtId="0" fontId="9" fillId="5" borderId="0" xfId="0" applyFont="1" applyFill="1" applyAlignment="1">
      <alignment horizontal="center"/>
    </xf>
    <xf numFmtId="4" fontId="2" fillId="0" borderId="0" xfId="0" applyNumberFormat="1" applyFont="1" applyFill="1" applyAlignment="1">
      <alignment horizontal="center" vertical="center"/>
    </xf>
    <xf numFmtId="49" fontId="0" fillId="5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4" fontId="3" fillId="5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 wrapText="1"/>
    </xf>
    <xf numFmtId="0" fontId="27" fillId="0" borderId="0" xfId="6" applyFont="1" applyBorder="1" applyAlignment="1"/>
    <xf numFmtId="0" fontId="3" fillId="5" borderId="0" xfId="0" applyFont="1" applyFill="1" applyAlignment="1">
      <alignment horizontal="center" vertical="center" wrapText="1"/>
    </xf>
    <xf numFmtId="49" fontId="3" fillId="5" borderId="0" xfId="0" applyNumberFormat="1" applyFont="1" applyFill="1" applyAlignment="1">
      <alignment horizontal="left" vertical="center" wrapText="1"/>
    </xf>
    <xf numFmtId="4" fontId="0" fillId="0" borderId="0" xfId="0" applyNumberFormat="1" applyFill="1" applyAlignment="1">
      <alignment horizontal="center" vertical="center"/>
    </xf>
    <xf numFmtId="0" fontId="8" fillId="5" borderId="0" xfId="5" applyFont="1" applyFill="1" applyAlignment="1"/>
    <xf numFmtId="0" fontId="7" fillId="5" borderId="0" xfId="5" applyFont="1" applyFill="1" applyAlignment="1"/>
    <xf numFmtId="0" fontId="70" fillId="0" borderId="0" xfId="0" applyFont="1" applyFill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70" fillId="5" borderId="0" xfId="0" applyFont="1" applyFill="1" applyAlignment="1">
      <alignment vertical="center"/>
    </xf>
    <xf numFmtId="0" fontId="74" fillId="5" borderId="0" xfId="0" applyFont="1" applyFill="1" applyAlignment="1">
      <alignment horizontal="left" vertical="center" wrapText="1"/>
    </xf>
    <xf numFmtId="0" fontId="74" fillId="5" borderId="0" xfId="0" applyFont="1" applyFill="1" applyAlignment="1">
      <alignment horizontal="left" vertical="center"/>
    </xf>
    <xf numFmtId="4" fontId="74" fillId="5" borderId="0" xfId="0" applyNumberFormat="1" applyFont="1" applyFill="1" applyAlignment="1">
      <alignment horizontal="left" vertical="center"/>
    </xf>
    <xf numFmtId="0" fontId="73" fillId="5" borderId="0" xfId="0" applyFont="1" applyFill="1" applyAlignment="1">
      <alignment horizontal="center" vertical="center"/>
    </xf>
    <xf numFmtId="2" fontId="70" fillId="5" borderId="0" xfId="0" applyNumberFormat="1" applyFont="1" applyFill="1" applyBorder="1" applyAlignment="1">
      <alignment vertical="center"/>
    </xf>
    <xf numFmtId="4" fontId="74" fillId="5" borderId="0" xfId="0" applyNumberFormat="1" applyFont="1" applyFill="1" applyBorder="1" applyAlignment="1">
      <alignment horizontal="left" vertical="center"/>
    </xf>
    <xf numFmtId="0" fontId="77" fillId="5" borderId="0" xfId="5" applyFont="1" applyFill="1" applyAlignment="1"/>
    <xf numFmtId="0" fontId="78" fillId="5" borderId="0" xfId="5" applyFont="1" applyFill="1" applyAlignment="1">
      <alignment horizontal="center"/>
    </xf>
    <xf numFmtId="0" fontId="79" fillId="5" borderId="0" xfId="5" applyFont="1" applyFill="1" applyAlignment="1"/>
    <xf numFmtId="0" fontId="79" fillId="5" borderId="0" xfId="5" applyFont="1" applyFill="1" applyAlignment="1">
      <alignment horizontal="center"/>
    </xf>
    <xf numFmtId="0" fontId="72" fillId="5" borderId="0" xfId="0" applyFont="1" applyFill="1" applyAlignment="1"/>
    <xf numFmtId="0" fontId="80" fillId="5" borderId="0" xfId="0" applyFont="1" applyFill="1" applyAlignment="1">
      <alignment horizontal="center"/>
    </xf>
    <xf numFmtId="0" fontId="80" fillId="5" borderId="0" xfId="0" applyFont="1" applyFill="1" applyAlignment="1">
      <alignment horizontal="center" wrapText="1"/>
    </xf>
    <xf numFmtId="4" fontId="80" fillId="5" borderId="0" xfId="0" applyNumberFormat="1" applyFont="1" applyFill="1" applyAlignment="1">
      <alignment horizontal="center"/>
    </xf>
    <xf numFmtId="2" fontId="70" fillId="5" borderId="0" xfId="0" applyNumberFormat="1" applyFont="1" applyFill="1" applyBorder="1" applyAlignment="1">
      <alignment horizontal="center" vertical="center"/>
    </xf>
    <xf numFmtId="4" fontId="70" fillId="5" borderId="0" xfId="1" applyNumberFormat="1" applyFont="1" applyFill="1" applyBorder="1" applyAlignment="1">
      <alignment horizontal="center" vertical="center"/>
    </xf>
    <xf numFmtId="4" fontId="70" fillId="0" borderId="35" xfId="0" applyNumberFormat="1" applyFont="1" applyFill="1" applyBorder="1" applyAlignment="1">
      <alignment horizontal="center" vertical="center" wrapText="1"/>
    </xf>
    <xf numFmtId="0" fontId="70" fillId="5" borderId="0" xfId="0" applyFont="1" applyFill="1"/>
    <xf numFmtId="4" fontId="70" fillId="5" borderId="1" xfId="0" applyNumberFormat="1" applyFont="1" applyFill="1" applyBorder="1" applyAlignment="1">
      <alignment horizontal="center" vertical="center" wrapText="1"/>
    </xf>
    <xf numFmtId="0" fontId="82" fillId="0" borderId="0" xfId="0" applyFont="1" applyFill="1" applyAlignment="1">
      <alignment horizontal="center" vertical="center"/>
    </xf>
    <xf numFmtId="4" fontId="82" fillId="0" borderId="0" xfId="0" applyNumberFormat="1" applyFont="1" applyFill="1" applyAlignment="1">
      <alignment horizontal="center" vertical="center"/>
    </xf>
    <xf numFmtId="2" fontId="82" fillId="0" borderId="0" xfId="0" applyNumberFormat="1" applyFont="1" applyFill="1" applyAlignment="1">
      <alignment horizontal="center" vertical="center"/>
    </xf>
    <xf numFmtId="4" fontId="82" fillId="0" borderId="0" xfId="1" applyNumberFormat="1" applyFont="1" applyFill="1" applyAlignment="1">
      <alignment horizontal="center" vertical="center"/>
    </xf>
    <xf numFmtId="2" fontId="70" fillId="0" borderId="0" xfId="0" applyNumberFormat="1" applyFont="1" applyFill="1" applyAlignment="1">
      <alignment horizontal="center" vertical="center"/>
    </xf>
    <xf numFmtId="4" fontId="70" fillId="0" borderId="0" xfId="1" applyNumberFormat="1" applyFont="1" applyFill="1" applyAlignment="1">
      <alignment horizontal="center" vertical="center"/>
    </xf>
    <xf numFmtId="0" fontId="73" fillId="5" borderId="0" xfId="0" applyFont="1" applyFill="1" applyAlignment="1">
      <alignment horizontal="center" vertical="center" wrapText="1"/>
    </xf>
    <xf numFmtId="0" fontId="76" fillId="5" borderId="0" xfId="0" applyFont="1" applyFill="1" applyAlignment="1">
      <alignment horizontal="center" vertical="center" wrapText="1"/>
    </xf>
    <xf numFmtId="0" fontId="70" fillId="5" borderId="0" xfId="0" applyFont="1" applyFill="1" applyAlignment="1">
      <alignment horizontal="left" vertical="center" wrapText="1"/>
    </xf>
    <xf numFmtId="0" fontId="70" fillId="5" borderId="0" xfId="0" applyFont="1" applyFill="1" applyAlignment="1">
      <alignment horizontal="left" vertical="center"/>
    </xf>
    <xf numFmtId="0" fontId="76" fillId="5" borderId="0" xfId="0" applyFont="1" applyFill="1" applyAlignment="1">
      <alignment horizontal="center" vertical="center"/>
    </xf>
    <xf numFmtId="0" fontId="70" fillId="5" borderId="0" xfId="0" applyFont="1" applyFill="1" applyBorder="1" applyAlignment="1">
      <alignment horizontal="left" vertical="center" wrapText="1"/>
    </xf>
    <xf numFmtId="4" fontId="76" fillId="5" borderId="0" xfId="0" applyNumberFormat="1" applyFont="1" applyFill="1" applyAlignment="1">
      <alignment horizontal="left" vertical="center"/>
    </xf>
    <xf numFmtId="0" fontId="70" fillId="5" borderId="0" xfId="0" applyFont="1" applyFill="1" applyBorder="1" applyAlignment="1">
      <alignment horizontal="left" vertical="center"/>
    </xf>
    <xf numFmtId="4" fontId="70" fillId="5" borderId="0" xfId="0" applyNumberFormat="1" applyFont="1" applyFill="1" applyBorder="1" applyAlignment="1">
      <alignment horizontal="left" vertical="center"/>
    </xf>
    <xf numFmtId="0" fontId="70" fillId="0" borderId="0" xfId="0" applyFont="1"/>
    <xf numFmtId="0" fontId="77" fillId="5" borderId="0" xfId="5" applyFont="1" applyFill="1" applyAlignment="1">
      <alignment wrapText="1"/>
    </xf>
    <xf numFmtId="0" fontId="78" fillId="5" borderId="0" xfId="5" applyFont="1" applyFill="1" applyAlignment="1"/>
    <xf numFmtId="0" fontId="76" fillId="2" borderId="2" xfId="0" applyFont="1" applyFill="1" applyBorder="1" applyAlignment="1">
      <alignment horizontal="center"/>
    </xf>
    <xf numFmtId="0" fontId="76" fillId="2" borderId="17" xfId="0" applyFont="1" applyFill="1" applyBorder="1"/>
    <xf numFmtId="0" fontId="76" fillId="2" borderId="4" xfId="0" applyFont="1" applyFill="1" applyBorder="1" applyAlignment="1">
      <alignment horizontal="center"/>
    </xf>
    <xf numFmtId="0" fontId="70" fillId="2" borderId="57" xfId="0" applyFont="1" applyFill="1" applyBorder="1"/>
    <xf numFmtId="0" fontId="76" fillId="0" borderId="25" xfId="0" applyFont="1" applyFill="1" applyBorder="1" applyAlignment="1">
      <alignment horizontal="center"/>
    </xf>
    <xf numFmtId="0" fontId="70" fillId="0" borderId="38" xfId="0" applyFont="1" applyFill="1" applyBorder="1" applyAlignment="1">
      <alignment horizontal="center"/>
    </xf>
    <xf numFmtId="0" fontId="70" fillId="0" borderId="23" xfId="0" applyFont="1" applyFill="1" applyBorder="1" applyAlignment="1">
      <alignment horizontal="center"/>
    </xf>
    <xf numFmtId="0" fontId="70" fillId="0" borderId="36" xfId="0" applyFont="1" applyFill="1" applyBorder="1" applyAlignment="1">
      <alignment horizontal="center"/>
    </xf>
    <xf numFmtId="9" fontId="0" fillId="0" borderId="0" xfId="0" applyNumberFormat="1"/>
    <xf numFmtId="2" fontId="70" fillId="5" borderId="0" xfId="0" applyNumberFormat="1" applyFont="1" applyFill="1" applyBorder="1" applyAlignment="1">
      <alignment vertical="center" wrapText="1"/>
    </xf>
    <xf numFmtId="10" fontId="0" fillId="0" borderId="0" xfId="0" applyNumberFormat="1" applyBorder="1" applyAlignment="1">
      <alignment horizontal="center" vertical="center" wrapText="1"/>
    </xf>
    <xf numFmtId="4" fontId="70" fillId="5" borderId="0" xfId="0" applyNumberFormat="1" applyFont="1" applyFill="1" applyAlignment="1">
      <alignment horizontal="left" vertical="center"/>
    </xf>
    <xf numFmtId="0" fontId="84" fillId="5" borderId="0" xfId="0" applyFont="1" applyFill="1" applyAlignment="1">
      <alignment vertical="center" wrapText="1"/>
    </xf>
    <xf numFmtId="0" fontId="81" fillId="37" borderId="58" xfId="0" applyFont="1" applyFill="1" applyBorder="1" applyAlignment="1">
      <alignment horizontal="center" vertical="center"/>
    </xf>
    <xf numFmtId="0" fontId="81" fillId="37" borderId="60" xfId="0" applyFont="1" applyFill="1" applyBorder="1" applyAlignment="1">
      <alignment horizontal="center" vertical="center"/>
    </xf>
    <xf numFmtId="176" fontId="76" fillId="38" borderId="18" xfId="0" applyNumberFormat="1" applyFont="1" applyFill="1" applyBorder="1" applyAlignment="1">
      <alignment horizontal="center" vertical="center"/>
    </xf>
    <xf numFmtId="0" fontId="83" fillId="5" borderId="0" xfId="0" applyFont="1" applyFill="1" applyAlignment="1">
      <alignment horizontal="center"/>
    </xf>
    <xf numFmtId="176" fontId="76" fillId="38" borderId="19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0" fillId="0" borderId="1" xfId="0" applyFont="1" applyBorder="1" applyAlignment="1">
      <alignment horizontal="center" vertical="center" wrapText="1"/>
    </xf>
    <xf numFmtId="4" fontId="70" fillId="0" borderId="1" xfId="0" applyNumberFormat="1" applyFont="1" applyBorder="1" applyAlignment="1">
      <alignment horizontal="center" vertical="center" wrapText="1"/>
    </xf>
    <xf numFmtId="0" fontId="70" fillId="5" borderId="1" xfId="0" applyFont="1" applyFill="1" applyBorder="1" applyAlignment="1">
      <alignment horizontal="center" vertical="center"/>
    </xf>
    <xf numFmtId="4" fontId="70" fillId="0" borderId="1" xfId="0" applyNumberFormat="1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center" vertical="center"/>
    </xf>
    <xf numFmtId="0" fontId="70" fillId="5" borderId="1" xfId="0" applyFont="1" applyFill="1" applyBorder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center"/>
    </xf>
    <xf numFmtId="10" fontId="79" fillId="0" borderId="18" xfId="2" applyNumberFormat="1" applyFont="1" applyFill="1" applyBorder="1" applyAlignment="1">
      <alignment horizontal="center" vertical="center"/>
    </xf>
    <xf numFmtId="10" fontId="79" fillId="0" borderId="19" xfId="2" applyNumberFormat="1" applyFont="1" applyFill="1" applyBorder="1" applyAlignment="1">
      <alignment horizontal="center" vertical="center"/>
    </xf>
    <xf numFmtId="4" fontId="70" fillId="0" borderId="18" xfId="0" applyNumberFormat="1" applyFont="1" applyFill="1" applyBorder="1" applyAlignment="1">
      <alignment horizontal="center" vertical="center"/>
    </xf>
    <xf numFmtId="4" fontId="70" fillId="0" borderId="19" xfId="0" applyNumberFormat="1" applyFont="1" applyFill="1" applyBorder="1" applyAlignment="1">
      <alignment horizontal="center" vertical="center"/>
    </xf>
    <xf numFmtId="10" fontId="79" fillId="0" borderId="4" xfId="2" applyNumberFormat="1" applyFont="1" applyFill="1" applyBorder="1" applyAlignment="1">
      <alignment horizontal="center" vertical="center"/>
    </xf>
    <xf numFmtId="10" fontId="79" fillId="0" borderId="5" xfId="2" applyNumberFormat="1" applyFont="1" applyFill="1" applyBorder="1" applyAlignment="1">
      <alignment horizontal="center" vertical="center"/>
    </xf>
    <xf numFmtId="4" fontId="70" fillId="95" borderId="1" xfId="0" applyNumberFormat="1" applyFont="1" applyFill="1" applyBorder="1" applyAlignment="1">
      <alignment horizontal="center" vertical="center" wrapText="1"/>
    </xf>
    <xf numFmtId="49" fontId="70" fillId="5" borderId="3" xfId="1" applyNumberFormat="1" applyFont="1" applyFill="1" applyBorder="1" applyAlignment="1">
      <alignment horizontal="center" vertical="center"/>
    </xf>
    <xf numFmtId="2" fontId="70" fillId="2" borderId="18" xfId="0" applyNumberFormat="1" applyFont="1" applyFill="1" applyBorder="1" applyAlignment="1">
      <alignment vertical="center"/>
    </xf>
    <xf numFmtId="2" fontId="70" fillId="2" borderId="4" xfId="0" applyNumberFormat="1" applyFont="1" applyFill="1" applyBorder="1" applyAlignment="1">
      <alignment vertical="center"/>
    </xf>
    <xf numFmtId="49" fontId="74" fillId="5" borderId="19" xfId="1" applyNumberFormat="1" applyFont="1" applyFill="1" applyBorder="1" applyAlignment="1">
      <alignment horizontal="center" vertical="center" wrapText="1"/>
    </xf>
    <xf numFmtId="49" fontId="74" fillId="5" borderId="5" xfId="1" applyNumberFormat="1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horizontal="left" vertical="center" wrapText="1"/>
    </xf>
    <xf numFmtId="4" fontId="82" fillId="0" borderId="0" xfId="0" applyNumberFormat="1" applyFont="1" applyFill="1" applyBorder="1" applyAlignment="1">
      <alignment horizontal="center" vertical="center"/>
    </xf>
    <xf numFmtId="164" fontId="82" fillId="0" borderId="0" xfId="0" applyNumberFormat="1" applyFont="1" applyFill="1" applyBorder="1" applyAlignment="1">
      <alignment horizontal="center" vertical="center"/>
    </xf>
    <xf numFmtId="4" fontId="70" fillId="0" borderId="0" xfId="0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horizontal="center" vertical="center" wrapText="1"/>
    </xf>
    <xf numFmtId="0" fontId="86" fillId="94" borderId="1" xfId="0" applyFont="1" applyFill="1" applyBorder="1" applyAlignment="1">
      <alignment horizontal="center" vertical="center"/>
    </xf>
    <xf numFmtId="176" fontId="86" fillId="0" borderId="64" xfId="0" applyNumberFormat="1" applyFont="1" applyBorder="1" applyAlignment="1">
      <alignment horizontal="center" vertical="center" wrapText="1"/>
    </xf>
    <xf numFmtId="0" fontId="70" fillId="5" borderId="1" xfId="0" applyFont="1" applyFill="1" applyBorder="1" applyAlignment="1">
      <alignment horizontal="left" vertical="center" wrapText="1"/>
    </xf>
    <xf numFmtId="0" fontId="84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83" fillId="5" borderId="0" xfId="0" applyFont="1" applyFill="1" applyAlignment="1">
      <alignment horizontal="center"/>
    </xf>
    <xf numFmtId="2" fontId="70" fillId="2" borderId="70" xfId="0" applyNumberFormat="1" applyFont="1" applyFill="1" applyBorder="1" applyAlignment="1">
      <alignment vertical="center"/>
    </xf>
    <xf numFmtId="10" fontId="74" fillId="5" borderId="7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6" fillId="3" borderId="1" xfId="0" applyFont="1" applyFill="1" applyBorder="1" applyAlignment="1">
      <alignment horizontal="center" vertical="center"/>
    </xf>
    <xf numFmtId="0" fontId="86" fillId="3" borderId="1" xfId="0" applyFont="1" applyFill="1" applyBorder="1" applyAlignment="1">
      <alignment vertical="center" wrapText="1"/>
    </xf>
    <xf numFmtId="0" fontId="84" fillId="0" borderId="0" xfId="0" applyFont="1" applyFill="1" applyBorder="1" applyAlignment="1">
      <alignment horizontal="left" vertical="center"/>
    </xf>
    <xf numFmtId="4" fontId="70" fillId="0" borderId="1" xfId="0" applyNumberFormat="1" applyFont="1" applyBorder="1" applyAlignment="1">
      <alignment horizontal="left" vertical="center" wrapText="1"/>
    </xf>
    <xf numFmtId="4" fontId="76" fillId="0" borderId="1" xfId="0" applyNumberFormat="1" applyFont="1" applyBorder="1" applyAlignment="1">
      <alignment horizontal="center" vertical="center" wrapText="1"/>
    </xf>
    <xf numFmtId="4" fontId="70" fillId="0" borderId="35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83" fillId="5" borderId="0" xfId="0" applyFont="1" applyFill="1" applyAlignment="1">
      <alignment horizontal="center"/>
    </xf>
    <xf numFmtId="176" fontId="84" fillId="0" borderId="0" xfId="0" applyNumberFormat="1" applyFont="1" applyFill="1" applyBorder="1" applyAlignment="1">
      <alignment horizontal="left" vertical="center" wrapText="1"/>
    </xf>
    <xf numFmtId="0" fontId="84" fillId="5" borderId="0" xfId="0" applyFont="1" applyFill="1" applyAlignment="1">
      <alignment horizontal="left" vertical="center" wrapText="1"/>
    </xf>
    <xf numFmtId="4" fontId="70" fillId="0" borderId="35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70" fillId="0" borderId="35" xfId="0" applyFont="1" applyBorder="1" applyAlignment="1">
      <alignment horizontal="center" vertical="center" wrapText="1"/>
    </xf>
    <xf numFmtId="0" fontId="70" fillId="5" borderId="35" xfId="0" applyFont="1" applyFill="1" applyBorder="1" applyAlignment="1">
      <alignment horizontal="left" vertical="center" wrapText="1"/>
    </xf>
    <xf numFmtId="0" fontId="70" fillId="5" borderId="35" xfId="0" applyFont="1" applyFill="1" applyBorder="1" applyAlignment="1">
      <alignment horizontal="center" vertical="center" wrapText="1"/>
    </xf>
    <xf numFmtId="4" fontId="70" fillId="95" borderId="35" xfId="0" applyNumberFormat="1" applyFont="1" applyFill="1" applyBorder="1" applyAlignment="1">
      <alignment horizontal="center" vertical="center" wrapText="1"/>
    </xf>
    <xf numFmtId="4" fontId="70" fillId="5" borderId="35" xfId="0" applyNumberFormat="1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left" vertical="center" wrapText="1"/>
    </xf>
    <xf numFmtId="2" fontId="76" fillId="2" borderId="2" xfId="0" applyNumberFormat="1" applyFont="1" applyFill="1" applyBorder="1" applyAlignment="1">
      <alignment vertical="center" wrapText="1"/>
    </xf>
    <xf numFmtId="0" fontId="70" fillId="0" borderId="35" xfId="0" applyFont="1" applyBorder="1" applyAlignment="1">
      <alignment horizontal="center" vertical="center"/>
    </xf>
    <xf numFmtId="4" fontId="70" fillId="0" borderId="1" xfId="0" applyNumberFormat="1" applyFont="1" applyBorder="1" applyAlignment="1">
      <alignment vertical="center" wrapText="1"/>
    </xf>
    <xf numFmtId="0" fontId="86" fillId="2" borderId="1" xfId="0" applyFont="1" applyFill="1" applyBorder="1" applyAlignment="1">
      <alignment horizontal="center" vertical="center"/>
    </xf>
    <xf numFmtId="0" fontId="86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4" fontId="76" fillId="2" borderId="72" xfId="0" applyNumberFormat="1" applyFont="1" applyFill="1" applyBorder="1" applyAlignment="1">
      <alignment horizontal="center" vertical="center"/>
    </xf>
    <xf numFmtId="10" fontId="70" fillId="95" borderId="73" xfId="2" applyNumberFormat="1" applyFont="1" applyFill="1" applyBorder="1" applyAlignment="1">
      <alignment horizontal="center" vertical="center"/>
    </xf>
    <xf numFmtId="176" fontId="86" fillId="0" borderId="13" xfId="0" applyNumberFormat="1" applyFont="1" applyBorder="1" applyAlignment="1">
      <alignment horizontal="center" vertical="center" wrapText="1"/>
    </xf>
    <xf numFmtId="4" fontId="70" fillId="0" borderId="35" xfId="0" applyNumberFormat="1" applyFont="1" applyBorder="1" applyAlignment="1">
      <alignment horizontal="left" vertical="center" wrapText="1"/>
    </xf>
    <xf numFmtId="4" fontId="86" fillId="0" borderId="0" xfId="0" applyNumberFormat="1" applyFont="1" applyFill="1" applyBorder="1" applyAlignment="1">
      <alignment horizontal="center" vertical="center" wrapText="1"/>
    </xf>
    <xf numFmtId="176" fontId="86" fillId="0" borderId="0" xfId="0" applyNumberFormat="1" applyFont="1" applyFill="1" applyBorder="1" applyAlignment="1">
      <alignment horizontal="center" vertical="center" wrapText="1"/>
    </xf>
    <xf numFmtId="0" fontId="88" fillId="37" borderId="77" xfId="0" applyFont="1" applyFill="1" applyBorder="1" applyAlignment="1">
      <alignment horizontal="center" vertical="center" wrapText="1"/>
    </xf>
    <xf numFmtId="4" fontId="88" fillId="37" borderId="77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176" fontId="86" fillId="0" borderId="64" xfId="0" applyNumberFormat="1" applyFont="1" applyFill="1" applyBorder="1" applyAlignment="1">
      <alignment horizontal="center" vertical="center" wrapText="1"/>
    </xf>
    <xf numFmtId="4" fontId="86" fillId="0" borderId="65" xfId="0" applyNumberFormat="1" applyFont="1" applyFill="1" applyBorder="1" applyAlignment="1">
      <alignment horizontal="center" vertical="center" wrapText="1"/>
    </xf>
    <xf numFmtId="4" fontId="86" fillId="0" borderId="0" xfId="0" applyNumberFormat="1" applyFont="1" applyFill="1" applyBorder="1" applyAlignment="1">
      <alignment vertical="center" wrapText="1"/>
    </xf>
    <xf numFmtId="4" fontId="86" fillId="0" borderId="78" xfId="0" applyNumberFormat="1" applyFont="1" applyFill="1" applyBorder="1" applyAlignment="1">
      <alignment horizontal="center" vertical="center" wrapText="1"/>
    </xf>
    <xf numFmtId="176" fontId="86" fillId="0" borderId="13" xfId="0" applyNumberFormat="1" applyFont="1" applyFill="1" applyBorder="1" applyAlignment="1">
      <alignment horizontal="center" vertical="center" wrapText="1"/>
    </xf>
    <xf numFmtId="0" fontId="86" fillId="94" borderId="1" xfId="0" applyFont="1" applyFill="1" applyBorder="1" applyAlignment="1">
      <alignment horizontal="center" vertical="center" wrapText="1"/>
    </xf>
    <xf numFmtId="176" fontId="86" fillId="94" borderId="1" xfId="0" applyNumberFormat="1" applyFont="1" applyFill="1" applyBorder="1" applyAlignment="1">
      <alignment horizontal="center" vertical="center" wrapText="1"/>
    </xf>
    <xf numFmtId="0" fontId="70" fillId="5" borderId="0" xfId="0" applyFont="1" applyFill="1" applyBorder="1" applyAlignment="1">
      <alignment vertical="center"/>
    </xf>
    <xf numFmtId="176" fontId="86" fillId="0" borderId="0" xfId="0" applyNumberFormat="1" applyFont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4" fontId="86" fillId="0" borderId="79" xfId="0" applyNumberFormat="1" applyFont="1" applyFill="1" applyBorder="1" applyAlignment="1">
      <alignment vertical="center" wrapText="1"/>
    </xf>
    <xf numFmtId="0" fontId="70" fillId="5" borderId="79" xfId="0" applyFont="1" applyFill="1" applyBorder="1" applyAlignment="1">
      <alignment vertical="center"/>
    </xf>
    <xf numFmtId="4" fontId="86" fillId="0" borderId="7" xfId="0" applyNumberFormat="1" applyFont="1" applyFill="1" applyBorder="1" applyAlignment="1">
      <alignment vertical="center" wrapText="1"/>
    </xf>
    <xf numFmtId="0" fontId="70" fillId="4" borderId="63" xfId="0" applyFont="1" applyFill="1" applyBorder="1" applyAlignment="1">
      <alignment horizontal="center" vertical="center"/>
    </xf>
    <xf numFmtId="0" fontId="82" fillId="4" borderId="69" xfId="0" applyFont="1" applyFill="1" applyBorder="1" applyAlignment="1">
      <alignment horizontal="center" vertical="center"/>
    </xf>
    <xf numFmtId="0" fontId="82" fillId="4" borderId="69" xfId="0" applyFont="1" applyFill="1" applyBorder="1" applyAlignment="1">
      <alignment horizontal="left" vertical="center" wrapText="1"/>
    </xf>
    <xf numFmtId="4" fontId="70" fillId="4" borderId="69" xfId="0" applyNumberFormat="1" applyFont="1" applyFill="1" applyBorder="1" applyAlignment="1">
      <alignment horizontal="center" vertical="center"/>
    </xf>
    <xf numFmtId="2" fontId="87" fillId="4" borderId="69" xfId="0" applyNumberFormat="1" applyFont="1" applyFill="1" applyBorder="1" applyAlignment="1">
      <alignment vertical="center"/>
    </xf>
    <xf numFmtId="2" fontId="87" fillId="4" borderId="65" xfId="0" applyNumberFormat="1" applyFont="1" applyFill="1" applyBorder="1" applyAlignment="1">
      <alignment horizontal="center" vertical="center"/>
    </xf>
    <xf numFmtId="176" fontId="87" fillId="4" borderId="65" xfId="1" applyNumberFormat="1" applyFont="1" applyFill="1" applyBorder="1" applyAlignment="1">
      <alignment horizontal="center" vertical="center"/>
    </xf>
    <xf numFmtId="10" fontId="70" fillId="95" borderId="2" xfId="0" applyNumberFormat="1" applyFont="1" applyFill="1" applyBorder="1" applyAlignment="1">
      <alignment horizontal="center" vertical="center"/>
    </xf>
    <xf numFmtId="10" fontId="70" fillId="95" borderId="3" xfId="0" applyNumberFormat="1" applyFont="1" applyFill="1" applyBorder="1" applyAlignment="1">
      <alignment horizontal="center" vertical="center"/>
    </xf>
    <xf numFmtId="4" fontId="76" fillId="95" borderId="4" xfId="0" applyNumberFormat="1" applyFont="1" applyFill="1" applyBorder="1" applyAlignment="1">
      <alignment horizontal="center" vertical="center"/>
    </xf>
    <xf numFmtId="4" fontId="76" fillId="95" borderId="5" xfId="0" applyNumberFormat="1" applyFont="1" applyFill="1" applyBorder="1" applyAlignment="1">
      <alignment horizontal="center" vertical="center"/>
    </xf>
    <xf numFmtId="10" fontId="70" fillId="95" borderId="73" xfId="0" applyNumberFormat="1" applyFont="1" applyFill="1" applyBorder="1" applyAlignment="1">
      <alignment horizontal="center" vertical="center"/>
    </xf>
    <xf numFmtId="4" fontId="76" fillId="95" borderId="74" xfId="0" applyNumberFormat="1" applyFont="1" applyFill="1" applyBorder="1" applyAlignment="1">
      <alignment horizontal="center" vertical="center"/>
    </xf>
    <xf numFmtId="4" fontId="76" fillId="2" borderId="71" xfId="0" applyNumberFormat="1" applyFont="1" applyFill="1" applyBorder="1" applyAlignment="1">
      <alignment horizontal="center" vertical="center"/>
    </xf>
    <xf numFmtId="10" fontId="70" fillId="2" borderId="80" xfId="0" applyNumberFormat="1" applyFont="1" applyFill="1" applyBorder="1" applyAlignment="1">
      <alignment horizontal="center" vertical="center"/>
    </xf>
    <xf numFmtId="4" fontId="76" fillId="95" borderId="71" xfId="0" applyNumberFormat="1" applyFont="1" applyFill="1" applyBorder="1" applyAlignment="1">
      <alignment horizontal="center" vertical="center"/>
    </xf>
    <xf numFmtId="10" fontId="70" fillId="2" borderId="1" xfId="2" applyNumberFormat="1" applyFont="1" applyFill="1" applyBorder="1" applyAlignment="1">
      <alignment horizontal="center" vertical="center"/>
    </xf>
    <xf numFmtId="4" fontId="76" fillId="2" borderId="1" xfId="0" applyNumberFormat="1" applyFont="1" applyFill="1" applyBorder="1" applyAlignment="1">
      <alignment horizontal="center" vertical="center"/>
    </xf>
    <xf numFmtId="10" fontId="70" fillId="2" borderId="24" xfId="2" applyNumberFormat="1" applyFont="1" applyFill="1" applyBorder="1" applyAlignment="1">
      <alignment horizontal="center" vertical="center"/>
    </xf>
    <xf numFmtId="4" fontId="76" fillId="2" borderId="24" xfId="0" applyNumberFormat="1" applyFont="1" applyFill="1" applyBorder="1" applyAlignment="1">
      <alignment horizontal="center" vertical="center"/>
    </xf>
    <xf numFmtId="4" fontId="76" fillId="2" borderId="35" xfId="0" applyNumberFormat="1" applyFont="1" applyFill="1" applyBorder="1" applyAlignment="1">
      <alignment horizontal="center" vertical="center"/>
    </xf>
    <xf numFmtId="10" fontId="70" fillId="95" borderId="66" xfId="2" applyNumberFormat="1" applyFont="1" applyFill="1" applyBorder="1" applyAlignment="1">
      <alignment horizontal="center" vertical="center"/>
    </xf>
    <xf numFmtId="4" fontId="76" fillId="95" borderId="81" xfId="0" applyNumberFormat="1" applyFont="1" applyFill="1" applyBorder="1" applyAlignment="1">
      <alignment horizontal="center" vertical="center"/>
    </xf>
    <xf numFmtId="10" fontId="70" fillId="95" borderId="17" xfId="0" applyNumberFormat="1" applyFont="1" applyFill="1" applyBorder="1" applyAlignment="1">
      <alignment horizontal="center" vertical="center"/>
    </xf>
    <xf numFmtId="4" fontId="76" fillId="95" borderId="57" xfId="0" applyNumberFormat="1" applyFont="1" applyFill="1" applyBorder="1" applyAlignment="1">
      <alignment horizontal="center" vertical="center"/>
    </xf>
    <xf numFmtId="10" fontId="70" fillId="2" borderId="23" xfId="2" applyNumberFormat="1" applyFont="1" applyFill="1" applyBorder="1" applyAlignment="1">
      <alignment horizontal="center" vertical="center"/>
    </xf>
    <xf numFmtId="4" fontId="76" fillId="2" borderId="75" xfId="0" applyNumberFormat="1" applyFont="1" applyFill="1" applyBorder="1" applyAlignment="1">
      <alignment horizontal="center" vertical="center"/>
    </xf>
    <xf numFmtId="4" fontId="76" fillId="2" borderId="84" xfId="0" applyNumberFormat="1" applyFont="1" applyFill="1" applyBorder="1" applyAlignment="1">
      <alignment horizontal="center" vertical="center"/>
    </xf>
    <xf numFmtId="4" fontId="76" fillId="95" borderId="35" xfId="0" applyNumberFormat="1" applyFont="1" applyFill="1" applyBorder="1" applyAlignment="1">
      <alignment horizontal="center" vertical="center"/>
    </xf>
    <xf numFmtId="10" fontId="70" fillId="2" borderId="83" xfId="0" applyNumberFormat="1" applyFont="1" applyFill="1" applyBorder="1" applyAlignment="1">
      <alignment horizontal="center" vertical="center"/>
    </xf>
    <xf numFmtId="10" fontId="70" fillId="2" borderId="1" xfId="0" applyNumberFormat="1" applyFont="1" applyFill="1" applyBorder="1" applyAlignment="1">
      <alignment horizontal="center" vertical="center"/>
    </xf>
    <xf numFmtId="10" fontId="70" fillId="2" borderId="24" xfId="0" applyNumberFormat="1" applyFont="1" applyFill="1" applyBorder="1" applyAlignment="1">
      <alignment horizontal="center" vertical="center"/>
    </xf>
    <xf numFmtId="10" fontId="70" fillId="2" borderId="25" xfId="0" applyNumberFormat="1" applyFont="1" applyFill="1" applyBorder="1" applyAlignment="1">
      <alignment horizontal="center" vertical="center"/>
    </xf>
    <xf numFmtId="4" fontId="76" fillId="2" borderId="76" xfId="0" applyNumberFormat="1" applyFont="1" applyFill="1" applyBorder="1" applyAlignment="1">
      <alignment horizontal="center" vertical="center"/>
    </xf>
    <xf numFmtId="10" fontId="70" fillId="95" borderId="82" xfId="0" applyNumberFormat="1" applyFont="1" applyFill="1" applyBorder="1" applyAlignment="1">
      <alignment horizontal="center" vertical="center"/>
    </xf>
    <xf numFmtId="4" fontId="76" fillId="95" borderId="22" xfId="0" applyNumberFormat="1" applyFont="1" applyFill="1" applyBorder="1" applyAlignment="1">
      <alignment horizontal="center" vertical="center"/>
    </xf>
    <xf numFmtId="10" fontId="70" fillId="2" borderId="68" xfId="0" applyNumberFormat="1" applyFont="1" applyFill="1" applyBorder="1" applyAlignment="1">
      <alignment horizontal="center" vertical="center"/>
    </xf>
    <xf numFmtId="4" fontId="76" fillId="95" borderId="84" xfId="0" applyNumberFormat="1" applyFont="1" applyFill="1" applyBorder="1" applyAlignment="1">
      <alignment horizontal="center" vertical="center"/>
    </xf>
    <xf numFmtId="10" fontId="70" fillId="2" borderId="59" xfId="0" applyNumberFormat="1" applyFont="1" applyFill="1" applyBorder="1" applyAlignment="1">
      <alignment horizontal="center" vertical="center"/>
    </xf>
    <xf numFmtId="10" fontId="70" fillId="2" borderId="37" xfId="0" applyNumberFormat="1" applyFont="1" applyFill="1" applyBorder="1" applyAlignment="1">
      <alignment horizontal="center" vertical="center"/>
    </xf>
    <xf numFmtId="10" fontId="70" fillId="2" borderId="23" xfId="0" applyNumberFormat="1" applyFont="1" applyFill="1" applyBorder="1" applyAlignment="1">
      <alignment horizontal="center" vertical="center"/>
    </xf>
    <xf numFmtId="4" fontId="76" fillId="2" borderId="23" xfId="0" applyNumberFormat="1" applyFont="1" applyFill="1" applyBorder="1" applyAlignment="1">
      <alignment horizontal="center" vertical="center"/>
    </xf>
    <xf numFmtId="10" fontId="70" fillId="2" borderId="38" xfId="0" applyNumberFormat="1" applyFont="1" applyFill="1" applyBorder="1" applyAlignment="1">
      <alignment horizontal="center" vertical="center"/>
    </xf>
    <xf numFmtId="176" fontId="76" fillId="38" borderId="1" xfId="0" applyNumberFormat="1" applyFont="1" applyFill="1" applyBorder="1" applyAlignment="1">
      <alignment horizontal="center" vertical="center"/>
    </xf>
    <xf numFmtId="10" fontId="79" fillId="0" borderId="1" xfId="2" applyNumberFormat="1" applyFont="1" applyFill="1" applyBorder="1" applyAlignment="1">
      <alignment horizontal="center" vertical="center"/>
    </xf>
    <xf numFmtId="4" fontId="70" fillId="0" borderId="1" xfId="0" applyNumberFormat="1" applyFont="1" applyFill="1" applyBorder="1" applyAlignment="1">
      <alignment horizontal="center" vertical="center"/>
    </xf>
    <xf numFmtId="0" fontId="70" fillId="0" borderId="17" xfId="0" applyFont="1" applyFill="1" applyBorder="1" applyAlignment="1">
      <alignment horizontal="center" vertical="center"/>
    </xf>
    <xf numFmtId="0" fontId="70" fillId="0" borderId="3" xfId="0" applyFont="1" applyFill="1" applyBorder="1" applyAlignment="1">
      <alignment horizontal="center" vertical="center"/>
    </xf>
    <xf numFmtId="10" fontId="79" fillId="0" borderId="57" xfId="2" applyNumberFormat="1" applyFont="1" applyFill="1" applyBorder="1" applyAlignment="1">
      <alignment horizontal="center" vertical="center"/>
    </xf>
    <xf numFmtId="4" fontId="70" fillId="95" borderId="72" xfId="0" applyNumberFormat="1" applyFont="1" applyFill="1" applyBorder="1" applyAlignment="1">
      <alignment horizontal="center" vertical="center" wrapText="1"/>
    </xf>
    <xf numFmtId="4" fontId="76" fillId="2" borderId="3" xfId="0" applyNumberFormat="1" applyFont="1" applyFill="1" applyBorder="1" applyAlignment="1">
      <alignment horizontal="center" vertical="center"/>
    </xf>
    <xf numFmtId="4" fontId="69" fillId="2" borderId="3" xfId="2" applyNumberFormat="1" applyFont="1" applyFill="1" applyBorder="1" applyAlignment="1">
      <alignment horizontal="center" vertical="center"/>
    </xf>
    <xf numFmtId="176" fontId="71" fillId="95" borderId="63" xfId="0" applyNumberFormat="1" applyFont="1" applyFill="1" applyBorder="1" applyAlignment="1">
      <alignment horizontal="center" vertical="center"/>
    </xf>
    <xf numFmtId="0" fontId="91" fillId="5" borderId="0" xfId="0" applyFont="1" applyFill="1" applyAlignment="1">
      <alignment horizontal="center"/>
    </xf>
    <xf numFmtId="0" fontId="81" fillId="37" borderId="85" xfId="0" applyFont="1" applyFill="1" applyBorder="1" applyAlignment="1">
      <alignment horizontal="center"/>
    </xf>
    <xf numFmtId="0" fontId="81" fillId="37" borderId="62" xfId="0" applyFont="1" applyFill="1" applyBorder="1" applyAlignment="1">
      <alignment horizontal="center"/>
    </xf>
    <xf numFmtId="0" fontId="81" fillId="37" borderId="79" xfId="0" applyFont="1" applyFill="1" applyBorder="1" applyAlignment="1">
      <alignment horizontal="center"/>
    </xf>
    <xf numFmtId="10" fontId="79" fillId="2" borderId="5" xfId="2" applyNumberFormat="1" applyFont="1" applyFill="1" applyBorder="1" applyAlignment="1">
      <alignment horizontal="center" vertical="center"/>
    </xf>
    <xf numFmtId="4" fontId="76" fillId="2" borderId="3" xfId="0" applyNumberFormat="1" applyFont="1" applyFill="1" applyBorder="1" applyAlignment="1">
      <alignment horizontal="center"/>
    </xf>
    <xf numFmtId="0" fontId="76" fillId="2" borderId="70" xfId="0" applyFont="1" applyFill="1" applyBorder="1" applyAlignment="1">
      <alignment horizontal="center"/>
    </xf>
    <xf numFmtId="0" fontId="70" fillId="2" borderId="35" xfId="0" applyFont="1" applyFill="1" applyBorder="1"/>
    <xf numFmtId="10" fontId="79" fillId="2" borderId="71" xfId="2" applyNumberFormat="1" applyFont="1" applyFill="1" applyBorder="1" applyAlignment="1">
      <alignment horizontal="center" vertical="center"/>
    </xf>
    <xf numFmtId="4" fontId="86" fillId="0" borderId="0" xfId="0" applyNumberFormat="1" applyFont="1" applyFill="1" applyBorder="1" applyAlignment="1">
      <alignment horizontal="center" vertical="center" wrapText="1"/>
    </xf>
    <xf numFmtId="0" fontId="86" fillId="94" borderId="1" xfId="0" applyFont="1" applyFill="1" applyBorder="1" applyAlignment="1">
      <alignment horizontal="center" vertical="center" wrapText="1"/>
    </xf>
    <xf numFmtId="0" fontId="70" fillId="5" borderId="2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70" fillId="0" borderId="1" xfId="0" applyNumberFormat="1" applyFont="1" applyBorder="1" applyAlignment="1">
      <alignment horizontal="center" vertical="center" wrapText="1"/>
    </xf>
    <xf numFmtId="0" fontId="86" fillId="94" borderId="1" xfId="0" applyFont="1" applyFill="1" applyBorder="1" applyAlignment="1">
      <alignment vertical="center" wrapText="1"/>
    </xf>
    <xf numFmtId="0" fontId="70" fillId="5" borderId="23" xfId="0" applyFont="1" applyFill="1" applyBorder="1" applyAlignment="1">
      <alignment vertical="center"/>
    </xf>
    <xf numFmtId="0" fontId="70" fillId="5" borderId="67" xfId="0" applyFont="1" applyFill="1" applyBorder="1" applyAlignment="1">
      <alignment vertical="center"/>
    </xf>
    <xf numFmtId="0" fontId="70" fillId="5" borderId="86" xfId="0" applyFont="1" applyFill="1" applyBorder="1" applyAlignment="1">
      <alignment vertical="center"/>
    </xf>
    <xf numFmtId="0" fontId="70" fillId="94" borderId="38" xfId="0" applyFont="1" applyFill="1" applyBorder="1" applyAlignment="1">
      <alignment vertical="center" wrapText="1"/>
    </xf>
    <xf numFmtId="0" fontId="70" fillId="94" borderId="25" xfId="0" applyFont="1" applyFill="1" applyBorder="1" applyAlignment="1">
      <alignment vertical="center" wrapText="1"/>
    </xf>
    <xf numFmtId="4" fontId="86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2" fontId="3" fillId="0" borderId="20" xfId="0" applyNumberFormat="1" applyFont="1" applyBorder="1" applyAlignment="1">
      <alignment horizontal="right" vertical="center"/>
    </xf>
    <xf numFmtId="2" fontId="3" fillId="0" borderId="21" xfId="0" applyNumberFormat="1" applyFont="1" applyBorder="1" applyAlignment="1">
      <alignment horizontal="right" vertical="center"/>
    </xf>
    <xf numFmtId="2" fontId="3" fillId="0" borderId="22" xfId="0" applyNumberFormat="1" applyFont="1" applyBorder="1" applyAlignment="1">
      <alignment horizontal="right" vertical="center"/>
    </xf>
    <xf numFmtId="2" fontId="3" fillId="0" borderId="6" xfId="0" applyNumberFormat="1" applyFont="1" applyBorder="1" applyAlignment="1">
      <alignment horizontal="right" vertical="center"/>
    </xf>
    <xf numFmtId="2" fontId="3" fillId="0" borderId="7" xfId="0" applyNumberFormat="1" applyFont="1" applyBorder="1" applyAlignment="1">
      <alignment horizontal="right" vertical="center"/>
    </xf>
    <xf numFmtId="2" fontId="3" fillId="0" borderId="9" xfId="0" applyNumberFormat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2" fontId="3" fillId="0" borderId="11" xfId="0" applyNumberFormat="1" applyFont="1" applyBorder="1" applyAlignment="1">
      <alignment horizontal="right" vertical="center"/>
    </xf>
    <xf numFmtId="2" fontId="3" fillId="0" borderId="12" xfId="0" applyNumberFormat="1" applyFont="1" applyBorder="1" applyAlignment="1">
      <alignment horizontal="right" vertical="center"/>
    </xf>
    <xf numFmtId="4" fontId="86" fillId="0" borderId="63" xfId="0" applyNumberFormat="1" applyFont="1" applyFill="1" applyBorder="1" applyAlignment="1">
      <alignment horizontal="center" vertical="center" wrapText="1"/>
    </xf>
    <xf numFmtId="4" fontId="86" fillId="0" borderId="69" xfId="0" applyNumberFormat="1" applyFont="1" applyFill="1" applyBorder="1" applyAlignment="1">
      <alignment horizontal="center" vertical="center" wrapText="1"/>
    </xf>
    <xf numFmtId="4" fontId="86" fillId="0" borderId="64" xfId="0" applyNumberFormat="1" applyFont="1" applyFill="1" applyBorder="1" applyAlignment="1">
      <alignment horizontal="center" vertical="center" wrapText="1"/>
    </xf>
    <xf numFmtId="0" fontId="70" fillId="94" borderId="23" xfId="0" applyFont="1" applyFill="1" applyBorder="1" applyAlignment="1">
      <alignment horizontal="center" vertical="center" wrapText="1"/>
    </xf>
    <xf numFmtId="0" fontId="70" fillId="94" borderId="24" xfId="0" applyFont="1" applyFill="1" applyBorder="1" applyAlignment="1">
      <alignment horizontal="center" vertical="center" wrapText="1"/>
    </xf>
    <xf numFmtId="0" fontId="89" fillId="0" borderId="0" xfId="0" applyFont="1" applyFill="1" applyAlignment="1">
      <alignment horizontal="center" vertical="center" wrapText="1"/>
    </xf>
    <xf numFmtId="0" fontId="86" fillId="94" borderId="1" xfId="0" applyFont="1" applyFill="1" applyBorder="1" applyAlignment="1">
      <alignment horizontal="center" vertical="center" wrapText="1"/>
    </xf>
    <xf numFmtId="0" fontId="84" fillId="0" borderId="38" xfId="0" applyFont="1" applyFill="1" applyBorder="1" applyAlignment="1">
      <alignment horizontal="left" vertical="center"/>
    </xf>
    <xf numFmtId="0" fontId="84" fillId="0" borderId="25" xfId="0" applyFont="1" applyFill="1" applyBorder="1" applyAlignment="1">
      <alignment horizontal="left" vertical="center"/>
    </xf>
    <xf numFmtId="0" fontId="84" fillId="0" borderId="68" xfId="0" applyFont="1" applyFill="1" applyBorder="1" applyAlignment="1">
      <alignment horizontal="left" vertical="center"/>
    </xf>
    <xf numFmtId="0" fontId="70" fillId="2" borderId="23" xfId="0" applyFont="1" applyFill="1" applyBorder="1" applyAlignment="1">
      <alignment horizontal="center" vertical="center" wrapText="1"/>
    </xf>
    <xf numFmtId="0" fontId="70" fillId="2" borderId="67" xfId="0" applyFont="1" applyFill="1" applyBorder="1" applyAlignment="1">
      <alignment horizontal="center" vertical="center" wrapText="1"/>
    </xf>
    <xf numFmtId="0" fontId="70" fillId="2" borderId="24" xfId="0" applyFont="1" applyFill="1" applyBorder="1" applyAlignment="1">
      <alignment horizontal="center" vertical="center" wrapText="1"/>
    </xf>
    <xf numFmtId="0" fontId="70" fillId="2" borderId="1" xfId="0" applyFont="1" applyFill="1" applyBorder="1" applyAlignment="1">
      <alignment horizontal="center" vertical="center" wrapText="1"/>
    </xf>
    <xf numFmtId="4" fontId="70" fillId="0" borderId="35" xfId="0" applyNumberFormat="1" applyFont="1" applyBorder="1" applyAlignment="1">
      <alignment horizontal="center" vertical="center" wrapText="1"/>
    </xf>
    <xf numFmtId="4" fontId="70" fillId="0" borderId="62" xfId="0" applyNumberFormat="1" applyFont="1" applyBorder="1" applyAlignment="1">
      <alignment horizontal="center" vertical="center" wrapText="1"/>
    </xf>
    <xf numFmtId="4" fontId="70" fillId="0" borderId="37" xfId="0" applyNumberFormat="1" applyFont="1" applyBorder="1" applyAlignment="1">
      <alignment horizontal="center" vertical="center" wrapText="1"/>
    </xf>
    <xf numFmtId="0" fontId="70" fillId="3" borderId="1" xfId="0" applyFont="1" applyFill="1" applyBorder="1" applyAlignment="1">
      <alignment horizontal="center" vertical="center" wrapText="1"/>
    </xf>
    <xf numFmtId="4" fontId="70" fillId="0" borderId="61" xfId="0" applyNumberFormat="1" applyFont="1" applyBorder="1" applyAlignment="1">
      <alignment horizontal="center" vertical="center" wrapText="1"/>
    </xf>
    <xf numFmtId="4" fontId="86" fillId="0" borderId="75" xfId="0" applyNumberFormat="1" applyFont="1" applyFill="1" applyBorder="1" applyAlignment="1">
      <alignment horizontal="center" vertical="center" wrapText="1"/>
    </xf>
    <xf numFmtId="4" fontId="86" fillId="0" borderId="76" xfId="0" applyNumberFormat="1" applyFont="1" applyFill="1" applyBorder="1" applyAlignment="1">
      <alignment horizontal="center" vertical="center" wrapText="1"/>
    </xf>
    <xf numFmtId="4" fontId="86" fillId="0" borderId="79" xfId="0" applyNumberFormat="1" applyFont="1" applyFill="1" applyBorder="1" applyAlignment="1">
      <alignment horizontal="center" vertical="center" wrapText="1"/>
    </xf>
    <xf numFmtId="4" fontId="86" fillId="0" borderId="0" xfId="0" applyNumberFormat="1" applyFont="1" applyFill="1" applyBorder="1" applyAlignment="1">
      <alignment horizontal="center" vertical="center" wrapText="1"/>
    </xf>
    <xf numFmtId="0" fontId="70" fillId="5" borderId="79" xfId="0" applyFont="1" applyFill="1" applyBorder="1" applyAlignment="1">
      <alignment horizontal="center" vertical="center"/>
    </xf>
    <xf numFmtId="0" fontId="70" fillId="5" borderId="0" xfId="0" applyFont="1" applyFill="1" applyBorder="1" applyAlignment="1">
      <alignment horizontal="center" vertical="center"/>
    </xf>
    <xf numFmtId="0" fontId="70" fillId="5" borderId="76" xfId="0" applyFont="1" applyFill="1" applyBorder="1" applyAlignment="1">
      <alignment horizontal="center" vertical="center"/>
    </xf>
    <xf numFmtId="0" fontId="70" fillId="5" borderId="25" xfId="0" applyFont="1" applyFill="1" applyBorder="1" applyAlignment="1">
      <alignment horizontal="center" vertical="center"/>
    </xf>
    <xf numFmtId="0" fontId="70" fillId="3" borderId="23" xfId="0" applyFont="1" applyFill="1" applyBorder="1" applyAlignment="1">
      <alignment horizontal="center" vertical="center" wrapText="1"/>
    </xf>
    <xf numFmtId="0" fontId="70" fillId="3" borderId="24" xfId="0" applyFont="1" applyFill="1" applyBorder="1" applyAlignment="1">
      <alignment horizontal="center" vertical="center" wrapText="1"/>
    </xf>
    <xf numFmtId="0" fontId="70" fillId="3" borderId="67" xfId="0" applyFont="1" applyFill="1" applyBorder="1" applyAlignment="1">
      <alignment horizontal="center" vertical="center" wrapText="1"/>
    </xf>
    <xf numFmtId="0" fontId="70" fillId="3" borderId="38" xfId="0" applyFont="1" applyFill="1" applyBorder="1" applyAlignment="1">
      <alignment horizontal="center" vertical="center" wrapText="1"/>
    </xf>
    <xf numFmtId="0" fontId="70" fillId="3" borderId="25" xfId="0" applyFont="1" applyFill="1" applyBorder="1" applyAlignment="1">
      <alignment horizontal="center" vertical="center" wrapText="1"/>
    </xf>
    <xf numFmtId="0" fontId="70" fillId="3" borderId="68" xfId="0" applyFont="1" applyFill="1" applyBorder="1" applyAlignment="1">
      <alignment horizontal="center" vertical="center" wrapText="1"/>
    </xf>
    <xf numFmtId="0" fontId="70" fillId="0" borderId="75" xfId="0" applyFont="1" applyFill="1" applyBorder="1" applyAlignment="1">
      <alignment horizontal="center" vertical="center"/>
    </xf>
    <xf numFmtId="0" fontId="70" fillId="0" borderId="76" xfId="0" applyFont="1" applyFill="1" applyBorder="1" applyAlignment="1">
      <alignment horizontal="center" vertical="center"/>
    </xf>
    <xf numFmtId="0" fontId="70" fillId="0" borderId="79" xfId="0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86" fillId="94" borderId="23" xfId="0" applyFont="1" applyFill="1" applyBorder="1" applyAlignment="1">
      <alignment horizontal="center" vertical="center" wrapText="1"/>
    </xf>
    <xf numFmtId="0" fontId="86" fillId="94" borderId="67" xfId="0" applyFont="1" applyFill="1" applyBorder="1" applyAlignment="1">
      <alignment horizontal="center" vertical="center" wrapText="1"/>
    </xf>
    <xf numFmtId="0" fontId="86" fillId="94" borderId="24" xfId="0" applyFont="1" applyFill="1" applyBorder="1" applyAlignment="1">
      <alignment horizontal="center" vertical="center" wrapText="1"/>
    </xf>
    <xf numFmtId="0" fontId="70" fillId="0" borderId="2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5" fillId="5" borderId="0" xfId="5" applyFont="1" applyFill="1" applyAlignment="1">
      <alignment horizontal="center"/>
    </xf>
    <xf numFmtId="0" fontId="78" fillId="5" borderId="0" xfId="5" applyFont="1" applyFill="1" applyAlignment="1">
      <alignment horizontal="center"/>
    </xf>
    <xf numFmtId="0" fontId="84" fillId="5" borderId="0" xfId="0" applyFont="1" applyFill="1" applyAlignment="1">
      <alignment horizontal="left" vertical="center" wrapText="1"/>
    </xf>
    <xf numFmtId="0" fontId="75" fillId="0" borderId="0" xfId="0" applyFont="1" applyFill="1" applyBorder="1" applyAlignment="1">
      <alignment horizontal="right" vertical="center"/>
    </xf>
    <xf numFmtId="4" fontId="70" fillId="0" borderId="1" xfId="0" applyNumberFormat="1" applyFont="1" applyBorder="1" applyAlignment="1">
      <alignment horizontal="center" vertical="center" wrapText="1"/>
    </xf>
    <xf numFmtId="0" fontId="90" fillId="5" borderId="0" xfId="5" applyFont="1" applyFill="1" applyAlignment="1">
      <alignment horizontal="center"/>
    </xf>
    <xf numFmtId="0" fontId="83" fillId="5" borderId="6" xfId="0" applyFont="1" applyFill="1" applyBorder="1" applyAlignment="1">
      <alignment horizontal="center" vertical="center"/>
    </xf>
    <xf numFmtId="0" fontId="83" fillId="5" borderId="7" xfId="0" applyFont="1" applyFill="1" applyBorder="1" applyAlignment="1">
      <alignment horizontal="center" vertical="center"/>
    </xf>
    <xf numFmtId="0" fontId="83" fillId="5" borderId="8" xfId="0" applyFont="1" applyFill="1" applyBorder="1" applyAlignment="1">
      <alignment horizontal="center" vertical="center"/>
    </xf>
    <xf numFmtId="0" fontId="83" fillId="5" borderId="11" xfId="0" applyFont="1" applyFill="1" applyBorder="1" applyAlignment="1">
      <alignment horizontal="center" vertical="center"/>
    </xf>
    <xf numFmtId="0" fontId="83" fillId="5" borderId="12" xfId="0" applyFont="1" applyFill="1" applyBorder="1" applyAlignment="1">
      <alignment horizontal="center" vertical="center"/>
    </xf>
    <xf numFmtId="0" fontId="83" fillId="5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1" fillId="5" borderId="63" xfId="0" applyFont="1" applyFill="1" applyBorder="1" applyAlignment="1">
      <alignment horizontal="center"/>
    </xf>
    <xf numFmtId="0" fontId="71" fillId="5" borderId="69" xfId="0" applyFont="1" applyFill="1" applyBorder="1" applyAlignment="1">
      <alignment horizontal="center"/>
    </xf>
    <xf numFmtId="0" fontId="71" fillId="5" borderId="64" xfId="0" applyFont="1" applyFill="1" applyBorder="1" applyAlignment="1">
      <alignment horizontal="center"/>
    </xf>
    <xf numFmtId="0" fontId="77" fillId="0" borderId="20" xfId="0" applyFont="1" applyFill="1" applyBorder="1" applyAlignment="1">
      <alignment horizontal="left"/>
    </xf>
    <xf numFmtId="0" fontId="77" fillId="0" borderId="22" xfId="0" applyFont="1" applyFill="1" applyBorder="1" applyAlignment="1">
      <alignment horizontal="left"/>
    </xf>
    <xf numFmtId="0" fontId="77" fillId="0" borderId="39" xfId="0" applyFont="1" applyFill="1" applyBorder="1" applyAlignment="1">
      <alignment horizontal="left" vertical="center"/>
    </xf>
    <xf numFmtId="0" fontId="77" fillId="0" borderId="59" xfId="0" applyFont="1" applyFill="1" applyBorder="1" applyAlignment="1">
      <alignment horizontal="left" vertical="center"/>
    </xf>
    <xf numFmtId="0" fontId="77" fillId="0" borderId="40" xfId="0" applyFont="1" applyFill="1" applyBorder="1" applyAlignment="1">
      <alignment horizontal="left"/>
    </xf>
    <xf numFmtId="0" fontId="77" fillId="0" borderId="24" xfId="0" applyFont="1" applyFill="1" applyBorder="1" applyAlignment="1">
      <alignment horizontal="left"/>
    </xf>
    <xf numFmtId="0" fontId="27" fillId="0" borderId="38" xfId="6" applyFont="1" applyBorder="1" applyAlignment="1">
      <alignment horizontal="left" vertical="center" wrapText="1"/>
    </xf>
    <xf numFmtId="0" fontId="27" fillId="0" borderId="25" xfId="6" applyFont="1" applyBorder="1" applyAlignment="1">
      <alignment horizontal="left" vertical="center" wrapText="1"/>
    </xf>
    <xf numFmtId="0" fontId="27" fillId="0" borderId="68" xfId="6" applyFont="1" applyBorder="1" applyAlignment="1">
      <alignment horizontal="left" vertical="center" wrapText="1"/>
    </xf>
  </cellXfs>
  <cellStyles count="2453">
    <cellStyle name="12" xfId="7"/>
    <cellStyle name="12 1" xfId="8"/>
    <cellStyle name="20% - Ênfase1 1" xfId="9"/>
    <cellStyle name="20% - Ênfase1 10" xfId="10"/>
    <cellStyle name="20% - Ênfase1 10 2" xfId="11"/>
    <cellStyle name="20% - Ênfase1 11" xfId="12"/>
    <cellStyle name="20% - Ênfase1 11 2" xfId="13"/>
    <cellStyle name="20% - Ênfase1 12" xfId="14"/>
    <cellStyle name="20% - Ênfase1 12 2" xfId="15"/>
    <cellStyle name="20% - Ênfase1 13" xfId="16"/>
    <cellStyle name="20% - Ênfase1 13 2" xfId="17"/>
    <cellStyle name="20% - Ênfase1 14 2" xfId="18"/>
    <cellStyle name="20% - Ênfase1 15 2" xfId="19"/>
    <cellStyle name="20% - Ênfase1 16 2" xfId="20"/>
    <cellStyle name="20% - Ênfase1 17 2" xfId="21"/>
    <cellStyle name="20% - Ênfase1 2" xfId="22"/>
    <cellStyle name="20% - Ênfase1 2 2" xfId="23"/>
    <cellStyle name="20% - Ênfase1 2 2 2" xfId="24"/>
    <cellStyle name="20% - Ênfase1 2 2 3" xfId="25"/>
    <cellStyle name="20% - Ênfase1 2 2 4" xfId="26"/>
    <cellStyle name="20% - Ênfase1 2 3" xfId="27"/>
    <cellStyle name="20% - Ênfase1 2 4" xfId="28"/>
    <cellStyle name="20% - Ênfase1 3" xfId="29"/>
    <cellStyle name="20% - Ênfase1 3 2" xfId="30"/>
    <cellStyle name="20% - Ênfase1 3 2 2" xfId="31"/>
    <cellStyle name="20% - Ênfase1 3 2 3" xfId="32"/>
    <cellStyle name="20% - Ênfase1 3 2 4" xfId="33"/>
    <cellStyle name="20% - Ênfase1 3 3" xfId="34"/>
    <cellStyle name="20% - Ênfase1 3 4" xfId="35"/>
    <cellStyle name="20% - Ênfase1 4" xfId="36"/>
    <cellStyle name="20% - Ênfase1 4 2" xfId="37"/>
    <cellStyle name="20% - Ênfase1 4 3" xfId="38"/>
    <cellStyle name="20% - Ênfase1 4 4" xfId="39"/>
    <cellStyle name="20% - Ênfase1 4 5" xfId="40"/>
    <cellStyle name="20% - Ênfase1 5" xfId="41"/>
    <cellStyle name="20% - Ênfase1 5 2" xfId="42"/>
    <cellStyle name="20% - Ênfase1 5 3" xfId="43"/>
    <cellStyle name="20% - Ênfase1 5 4" xfId="44"/>
    <cellStyle name="20% - Ênfase1 6" xfId="45"/>
    <cellStyle name="20% - Ênfase1 6 2" xfId="46"/>
    <cellStyle name="20% - Ênfase1 7" xfId="47"/>
    <cellStyle name="20% - Ênfase1 7 2" xfId="48"/>
    <cellStyle name="20% - Ênfase1 8" xfId="49"/>
    <cellStyle name="20% - Ênfase1 8 2" xfId="50"/>
    <cellStyle name="20% - Ênfase1 9" xfId="51"/>
    <cellStyle name="20% - Ênfase1 9 2" xfId="52"/>
    <cellStyle name="20% - Ênfase2 1" xfId="53"/>
    <cellStyle name="20% - Ênfase2 10" xfId="54"/>
    <cellStyle name="20% - Ênfase2 10 2" xfId="55"/>
    <cellStyle name="20% - Ênfase2 11" xfId="56"/>
    <cellStyle name="20% - Ênfase2 11 2" xfId="57"/>
    <cellStyle name="20% - Ênfase2 12" xfId="58"/>
    <cellStyle name="20% - Ênfase2 12 2" xfId="59"/>
    <cellStyle name="20% - Ênfase2 13" xfId="60"/>
    <cellStyle name="20% - Ênfase2 13 2" xfId="61"/>
    <cellStyle name="20% - Ênfase2 14 2" xfId="62"/>
    <cellStyle name="20% - Ênfase2 15 2" xfId="63"/>
    <cellStyle name="20% - Ênfase2 16 2" xfId="64"/>
    <cellStyle name="20% - Ênfase2 17 2" xfId="65"/>
    <cellStyle name="20% - Ênfase2 2" xfId="66"/>
    <cellStyle name="20% - Ênfase2 2 2" xfId="67"/>
    <cellStyle name="20% - Ênfase2 2 2 2" xfId="68"/>
    <cellStyle name="20% - Ênfase2 2 2 3" xfId="69"/>
    <cellStyle name="20% - Ênfase2 2 2 4" xfId="70"/>
    <cellStyle name="20% - Ênfase2 2 3" xfId="71"/>
    <cellStyle name="20% - Ênfase2 2 4" xfId="72"/>
    <cellStyle name="20% - Ênfase2 3" xfId="73"/>
    <cellStyle name="20% - Ênfase2 3 2" xfId="74"/>
    <cellStyle name="20% - Ênfase2 3 2 2" xfId="75"/>
    <cellStyle name="20% - Ênfase2 3 2 3" xfId="76"/>
    <cellStyle name="20% - Ênfase2 3 2 4" xfId="77"/>
    <cellStyle name="20% - Ênfase2 3 3" xfId="78"/>
    <cellStyle name="20% - Ênfase2 3 4" xfId="79"/>
    <cellStyle name="20% - Ênfase2 4" xfId="80"/>
    <cellStyle name="20% - Ênfase2 4 2" xfId="81"/>
    <cellStyle name="20% - Ênfase2 4 3" xfId="82"/>
    <cellStyle name="20% - Ênfase2 4 4" xfId="83"/>
    <cellStyle name="20% - Ênfase2 4 5" xfId="84"/>
    <cellStyle name="20% - Ênfase2 5" xfId="85"/>
    <cellStyle name="20% - Ênfase2 5 2" xfId="86"/>
    <cellStyle name="20% - Ênfase2 5 3" xfId="87"/>
    <cellStyle name="20% - Ênfase2 5 4" xfId="88"/>
    <cellStyle name="20% - Ênfase2 6" xfId="89"/>
    <cellStyle name="20% - Ênfase2 6 2" xfId="90"/>
    <cellStyle name="20% - Ênfase2 7" xfId="91"/>
    <cellStyle name="20% - Ênfase2 7 2" xfId="92"/>
    <cellStyle name="20% - Ênfase2 8" xfId="93"/>
    <cellStyle name="20% - Ênfase2 8 2" xfId="94"/>
    <cellStyle name="20% - Ênfase2 9" xfId="95"/>
    <cellStyle name="20% - Ênfase2 9 2" xfId="96"/>
    <cellStyle name="20% - Ênfase3 1" xfId="97"/>
    <cellStyle name="20% - Ênfase3 10" xfId="98"/>
    <cellStyle name="20% - Ênfase3 10 2" xfId="99"/>
    <cellStyle name="20% - Ênfase3 11" xfId="100"/>
    <cellStyle name="20% - Ênfase3 11 2" xfId="101"/>
    <cellStyle name="20% - Ênfase3 12" xfId="102"/>
    <cellStyle name="20% - Ênfase3 12 2" xfId="103"/>
    <cellStyle name="20% - Ênfase3 13" xfId="104"/>
    <cellStyle name="20% - Ênfase3 13 2" xfId="105"/>
    <cellStyle name="20% - Ênfase3 14 2" xfId="106"/>
    <cellStyle name="20% - Ênfase3 15 2" xfId="107"/>
    <cellStyle name="20% - Ênfase3 16 2" xfId="108"/>
    <cellStyle name="20% - Ênfase3 17 2" xfId="109"/>
    <cellStyle name="20% - Ênfase3 2" xfId="110"/>
    <cellStyle name="20% - Ênfase3 2 2" xfId="111"/>
    <cellStyle name="20% - Ênfase3 2 2 2" xfId="112"/>
    <cellStyle name="20% - Ênfase3 2 2 3" xfId="113"/>
    <cellStyle name="20% - Ênfase3 2 2 4" xfId="114"/>
    <cellStyle name="20% - Ênfase3 2 3" xfId="115"/>
    <cellStyle name="20% - Ênfase3 2 4" xfId="116"/>
    <cellStyle name="20% - Ênfase3 3" xfId="117"/>
    <cellStyle name="20% - Ênfase3 3 2" xfId="118"/>
    <cellStyle name="20% - Ênfase3 3 2 2" xfId="119"/>
    <cellStyle name="20% - Ênfase3 3 2 3" xfId="120"/>
    <cellStyle name="20% - Ênfase3 3 2 4" xfId="121"/>
    <cellStyle name="20% - Ênfase3 3 3" xfId="122"/>
    <cellStyle name="20% - Ênfase3 3 4" xfId="123"/>
    <cellStyle name="20% - Ênfase3 4" xfId="124"/>
    <cellStyle name="20% - Ênfase3 4 2" xfId="125"/>
    <cellStyle name="20% - Ênfase3 4 3" xfId="126"/>
    <cellStyle name="20% - Ênfase3 4 4" xfId="127"/>
    <cellStyle name="20% - Ênfase3 4 5" xfId="128"/>
    <cellStyle name="20% - Ênfase3 5" xfId="129"/>
    <cellStyle name="20% - Ênfase3 5 2" xfId="130"/>
    <cellStyle name="20% - Ênfase3 5 3" xfId="131"/>
    <cellStyle name="20% - Ênfase3 5 4" xfId="132"/>
    <cellStyle name="20% - Ênfase3 6" xfId="133"/>
    <cellStyle name="20% - Ênfase3 6 2" xfId="134"/>
    <cellStyle name="20% - Ênfase3 7" xfId="135"/>
    <cellStyle name="20% - Ênfase3 7 2" xfId="136"/>
    <cellStyle name="20% - Ênfase3 8" xfId="137"/>
    <cellStyle name="20% - Ênfase3 8 2" xfId="138"/>
    <cellStyle name="20% - Ênfase3 9" xfId="139"/>
    <cellStyle name="20% - Ênfase3 9 2" xfId="140"/>
    <cellStyle name="20% - Ênfase4 1" xfId="141"/>
    <cellStyle name="20% - Ênfase4 10" xfId="142"/>
    <cellStyle name="20% - Ênfase4 10 2" xfId="143"/>
    <cellStyle name="20% - Ênfase4 11" xfId="144"/>
    <cellStyle name="20% - Ênfase4 11 2" xfId="145"/>
    <cellStyle name="20% - Ênfase4 12" xfId="146"/>
    <cellStyle name="20% - Ênfase4 12 2" xfId="147"/>
    <cellStyle name="20% - Ênfase4 13" xfId="148"/>
    <cellStyle name="20% - Ênfase4 13 2" xfId="149"/>
    <cellStyle name="20% - Ênfase4 14 2" xfId="150"/>
    <cellStyle name="20% - Ênfase4 15 2" xfId="151"/>
    <cellStyle name="20% - Ênfase4 16 2" xfId="152"/>
    <cellStyle name="20% - Ênfase4 17 2" xfId="153"/>
    <cellStyle name="20% - Ênfase4 2" xfId="154"/>
    <cellStyle name="20% - Ênfase4 2 2" xfId="155"/>
    <cellStyle name="20% - Ênfase4 2 2 2" xfId="156"/>
    <cellStyle name="20% - Ênfase4 2 2 3" xfId="157"/>
    <cellStyle name="20% - Ênfase4 2 2 4" xfId="158"/>
    <cellStyle name="20% - Ênfase4 2 3" xfId="159"/>
    <cellStyle name="20% - Ênfase4 2 4" xfId="160"/>
    <cellStyle name="20% - Ênfase4 3" xfId="161"/>
    <cellStyle name="20% - Ênfase4 3 2" xfId="162"/>
    <cellStyle name="20% - Ênfase4 3 2 2" xfId="163"/>
    <cellStyle name="20% - Ênfase4 3 2 3" xfId="164"/>
    <cellStyle name="20% - Ênfase4 3 2 4" xfId="165"/>
    <cellStyle name="20% - Ênfase4 3 3" xfId="166"/>
    <cellStyle name="20% - Ênfase4 3 4" xfId="167"/>
    <cellStyle name="20% - Ênfase4 4" xfId="168"/>
    <cellStyle name="20% - Ênfase4 4 2" xfId="169"/>
    <cellStyle name="20% - Ênfase4 4 3" xfId="170"/>
    <cellStyle name="20% - Ênfase4 4 4" xfId="171"/>
    <cellStyle name="20% - Ênfase4 4 5" xfId="172"/>
    <cellStyle name="20% - Ênfase4 5" xfId="173"/>
    <cellStyle name="20% - Ênfase4 5 2" xfId="174"/>
    <cellStyle name="20% - Ênfase4 5 3" xfId="175"/>
    <cellStyle name="20% - Ênfase4 5 4" xfId="176"/>
    <cellStyle name="20% - Ênfase4 6" xfId="177"/>
    <cellStyle name="20% - Ênfase4 6 2" xfId="178"/>
    <cellStyle name="20% - Ênfase4 7" xfId="179"/>
    <cellStyle name="20% - Ênfase4 7 2" xfId="180"/>
    <cellStyle name="20% - Ênfase4 8" xfId="181"/>
    <cellStyle name="20% - Ênfase4 8 2" xfId="182"/>
    <cellStyle name="20% - Ênfase4 9" xfId="183"/>
    <cellStyle name="20% - Ênfase4 9 2" xfId="184"/>
    <cellStyle name="20% - Ênfase5 1" xfId="185"/>
    <cellStyle name="20% - Ênfase5 10" xfId="186"/>
    <cellStyle name="20% - Ênfase5 10 2" xfId="187"/>
    <cellStyle name="20% - Ênfase5 11" xfId="188"/>
    <cellStyle name="20% - Ênfase5 11 2" xfId="189"/>
    <cellStyle name="20% - Ênfase5 12" xfId="190"/>
    <cellStyle name="20% - Ênfase5 12 2" xfId="191"/>
    <cellStyle name="20% - Ênfase5 13" xfId="192"/>
    <cellStyle name="20% - Ênfase5 13 2" xfId="193"/>
    <cellStyle name="20% - Ênfase5 14 2" xfId="194"/>
    <cellStyle name="20% - Ênfase5 15 2" xfId="195"/>
    <cellStyle name="20% - Ênfase5 16 2" xfId="196"/>
    <cellStyle name="20% - Ênfase5 17 2" xfId="197"/>
    <cellStyle name="20% - Ênfase5 2" xfId="198"/>
    <cellStyle name="20% - Ênfase5 2 2" xfId="199"/>
    <cellStyle name="20% - Ênfase5 2 2 2" xfId="200"/>
    <cellStyle name="20% - Ênfase5 2 2 3" xfId="201"/>
    <cellStyle name="20% - Ênfase5 2 3" xfId="202"/>
    <cellStyle name="20% - Ênfase5 3" xfId="203"/>
    <cellStyle name="20% - Ênfase5 3 2" xfId="204"/>
    <cellStyle name="20% - Ênfase5 3 2 2" xfId="205"/>
    <cellStyle name="20% - Ênfase5 3 2 3" xfId="206"/>
    <cellStyle name="20% - Ênfase5 3 3" xfId="207"/>
    <cellStyle name="20% - Ênfase5 4" xfId="208"/>
    <cellStyle name="20% - Ênfase5 4 2" xfId="209"/>
    <cellStyle name="20% - Ênfase5 4 3" xfId="210"/>
    <cellStyle name="20% - Ênfase5 4 4" xfId="211"/>
    <cellStyle name="20% - Ênfase5 5" xfId="212"/>
    <cellStyle name="20% - Ênfase5 5 2" xfId="213"/>
    <cellStyle name="20% - Ênfase5 5 3" xfId="214"/>
    <cellStyle name="20% - Ênfase5 6" xfId="215"/>
    <cellStyle name="20% - Ênfase5 6 2" xfId="216"/>
    <cellStyle name="20% - Ênfase5 7" xfId="217"/>
    <cellStyle name="20% - Ênfase5 7 2" xfId="218"/>
    <cellStyle name="20% - Ênfase5 8" xfId="219"/>
    <cellStyle name="20% - Ênfase5 8 2" xfId="220"/>
    <cellStyle name="20% - Ênfase5 9" xfId="221"/>
    <cellStyle name="20% - Ênfase5 9 2" xfId="222"/>
    <cellStyle name="20% - Ênfase6 1" xfId="223"/>
    <cellStyle name="20% - Ênfase6 10" xfId="224"/>
    <cellStyle name="20% - Ênfase6 10 2" xfId="225"/>
    <cellStyle name="20% - Ênfase6 11" xfId="226"/>
    <cellStyle name="20% - Ênfase6 11 2" xfId="227"/>
    <cellStyle name="20% - Ênfase6 12" xfId="228"/>
    <cellStyle name="20% - Ênfase6 12 2" xfId="229"/>
    <cellStyle name="20% - Ênfase6 13" xfId="230"/>
    <cellStyle name="20% - Ênfase6 13 2" xfId="231"/>
    <cellStyle name="20% - Ênfase6 14 2" xfId="232"/>
    <cellStyle name="20% - Ênfase6 15 2" xfId="233"/>
    <cellStyle name="20% - Ênfase6 16 2" xfId="234"/>
    <cellStyle name="20% - Ênfase6 17 2" xfId="235"/>
    <cellStyle name="20% - Ênfase6 2" xfId="236"/>
    <cellStyle name="20% - Ênfase6 2 2" xfId="237"/>
    <cellStyle name="20% - Ênfase6 2 2 2" xfId="238"/>
    <cellStyle name="20% - Ênfase6 2 2 3" xfId="239"/>
    <cellStyle name="20% - Ênfase6 2 3" xfId="240"/>
    <cellStyle name="20% - Ênfase6 3" xfId="241"/>
    <cellStyle name="20% - Ênfase6 3 2" xfId="242"/>
    <cellStyle name="20% - Ênfase6 3 2 2" xfId="243"/>
    <cellStyle name="20% - Ênfase6 3 2 3" xfId="244"/>
    <cellStyle name="20% - Ênfase6 3 3" xfId="245"/>
    <cellStyle name="20% - Ênfase6 4" xfId="246"/>
    <cellStyle name="20% - Ênfase6 4 2" xfId="247"/>
    <cellStyle name="20% - Ênfase6 4 3" xfId="248"/>
    <cellStyle name="20% - Ênfase6 4 4" xfId="249"/>
    <cellStyle name="20% - Ênfase6 5" xfId="250"/>
    <cellStyle name="20% - Ênfase6 5 2" xfId="251"/>
    <cellStyle name="20% - Ênfase6 5 3" xfId="252"/>
    <cellStyle name="20% - Ênfase6 6" xfId="253"/>
    <cellStyle name="20% - Ênfase6 6 2" xfId="254"/>
    <cellStyle name="20% - Ênfase6 7" xfId="255"/>
    <cellStyle name="20% - Ênfase6 7 2" xfId="256"/>
    <cellStyle name="20% - Ênfase6 8" xfId="257"/>
    <cellStyle name="20% - Ênfase6 8 2" xfId="258"/>
    <cellStyle name="20% - Ênfase6 9" xfId="259"/>
    <cellStyle name="20% - Ênfase6 9 2" xfId="260"/>
    <cellStyle name="40% - Ênfase1 1" xfId="261"/>
    <cellStyle name="40% - Ênfase1 10" xfId="262"/>
    <cellStyle name="40% - Ênfase1 10 2" xfId="263"/>
    <cellStyle name="40% - Ênfase1 11" xfId="264"/>
    <cellStyle name="40% - Ênfase1 11 2" xfId="265"/>
    <cellStyle name="40% - Ênfase1 12" xfId="266"/>
    <cellStyle name="40% - Ênfase1 12 2" xfId="267"/>
    <cellStyle name="40% - Ênfase1 13" xfId="268"/>
    <cellStyle name="40% - Ênfase1 13 2" xfId="269"/>
    <cellStyle name="40% - Ênfase1 14 2" xfId="270"/>
    <cellStyle name="40% - Ênfase1 15 2" xfId="271"/>
    <cellStyle name="40% - Ênfase1 16 2" xfId="272"/>
    <cellStyle name="40% - Ênfase1 17 2" xfId="273"/>
    <cellStyle name="40% - Ênfase1 2" xfId="274"/>
    <cellStyle name="40% - Ênfase1 2 2" xfId="275"/>
    <cellStyle name="40% - Ênfase1 2 2 2" xfId="276"/>
    <cellStyle name="40% - Ênfase1 2 2 3" xfId="277"/>
    <cellStyle name="40% - Ênfase1 2 3" xfId="278"/>
    <cellStyle name="40% - Ênfase1 3" xfId="279"/>
    <cellStyle name="40% - Ênfase1 3 2" xfId="280"/>
    <cellStyle name="40% - Ênfase1 3 2 2" xfId="281"/>
    <cellStyle name="40% - Ênfase1 3 2 3" xfId="282"/>
    <cellStyle name="40% - Ênfase1 3 3" xfId="283"/>
    <cellStyle name="40% - Ênfase1 4" xfId="284"/>
    <cellStyle name="40% - Ênfase1 4 2" xfId="285"/>
    <cellStyle name="40% - Ênfase1 4 3" xfId="286"/>
    <cellStyle name="40% - Ênfase1 4 4" xfId="287"/>
    <cellStyle name="40% - Ênfase1 5" xfId="288"/>
    <cellStyle name="40% - Ênfase1 5 2" xfId="289"/>
    <cellStyle name="40% - Ênfase1 5 3" xfId="290"/>
    <cellStyle name="40% - Ênfase1 6" xfId="291"/>
    <cellStyle name="40% - Ênfase1 6 2" xfId="292"/>
    <cellStyle name="40% - Ênfase1 7" xfId="293"/>
    <cellStyle name="40% - Ênfase1 7 2" xfId="294"/>
    <cellStyle name="40% - Ênfase1 8" xfId="295"/>
    <cellStyle name="40% - Ênfase1 8 2" xfId="296"/>
    <cellStyle name="40% - Ênfase1 9" xfId="297"/>
    <cellStyle name="40% - Ênfase1 9 2" xfId="298"/>
    <cellStyle name="40% - Ênfase2 1" xfId="299"/>
    <cellStyle name="40% - Ênfase2 10" xfId="300"/>
    <cellStyle name="40% - Ênfase2 10 2" xfId="301"/>
    <cellStyle name="40% - Ênfase2 11" xfId="302"/>
    <cellStyle name="40% - Ênfase2 11 2" xfId="303"/>
    <cellStyle name="40% - Ênfase2 12" xfId="304"/>
    <cellStyle name="40% - Ênfase2 12 2" xfId="305"/>
    <cellStyle name="40% - Ênfase2 13" xfId="306"/>
    <cellStyle name="40% - Ênfase2 13 2" xfId="307"/>
    <cellStyle name="40% - Ênfase2 14 2" xfId="308"/>
    <cellStyle name="40% - Ênfase2 15 2" xfId="309"/>
    <cellStyle name="40% - Ênfase2 16 2" xfId="310"/>
    <cellStyle name="40% - Ênfase2 17 2" xfId="311"/>
    <cellStyle name="40% - Ênfase2 2" xfId="312"/>
    <cellStyle name="40% - Ênfase2 2 2" xfId="313"/>
    <cellStyle name="40% - Ênfase2 2 2 2" xfId="314"/>
    <cellStyle name="40% - Ênfase2 2 2 3" xfId="315"/>
    <cellStyle name="40% - Ênfase2 2 3" xfId="316"/>
    <cellStyle name="40% - Ênfase2 3" xfId="317"/>
    <cellStyle name="40% - Ênfase2 3 2" xfId="318"/>
    <cellStyle name="40% - Ênfase2 3 2 2" xfId="319"/>
    <cellStyle name="40% - Ênfase2 3 2 3" xfId="320"/>
    <cellStyle name="40% - Ênfase2 3 3" xfId="321"/>
    <cellStyle name="40% - Ênfase2 4" xfId="322"/>
    <cellStyle name="40% - Ênfase2 4 2" xfId="323"/>
    <cellStyle name="40% - Ênfase2 4 3" xfId="324"/>
    <cellStyle name="40% - Ênfase2 4 4" xfId="325"/>
    <cellStyle name="40% - Ênfase2 5" xfId="326"/>
    <cellStyle name="40% - Ênfase2 5 2" xfId="327"/>
    <cellStyle name="40% - Ênfase2 5 3" xfId="328"/>
    <cellStyle name="40% - Ênfase2 6" xfId="329"/>
    <cellStyle name="40% - Ênfase2 6 2" xfId="330"/>
    <cellStyle name="40% - Ênfase2 7" xfId="331"/>
    <cellStyle name="40% - Ênfase2 7 2" xfId="332"/>
    <cellStyle name="40% - Ênfase2 8" xfId="333"/>
    <cellStyle name="40% - Ênfase2 8 2" xfId="334"/>
    <cellStyle name="40% - Ênfase2 9" xfId="335"/>
    <cellStyle name="40% - Ênfase2 9 2" xfId="336"/>
    <cellStyle name="40% - Ênfase3 1" xfId="337"/>
    <cellStyle name="40% - Ênfase3 10" xfId="338"/>
    <cellStyle name="40% - Ênfase3 10 2" xfId="339"/>
    <cellStyle name="40% - Ênfase3 11" xfId="340"/>
    <cellStyle name="40% - Ênfase3 11 2" xfId="341"/>
    <cellStyle name="40% - Ênfase3 12" xfId="342"/>
    <cellStyle name="40% - Ênfase3 12 2" xfId="343"/>
    <cellStyle name="40% - Ênfase3 13" xfId="344"/>
    <cellStyle name="40% - Ênfase3 13 2" xfId="345"/>
    <cellStyle name="40% - Ênfase3 14 2" xfId="346"/>
    <cellStyle name="40% - Ênfase3 15 2" xfId="347"/>
    <cellStyle name="40% - Ênfase3 16 2" xfId="348"/>
    <cellStyle name="40% - Ênfase3 17 2" xfId="349"/>
    <cellStyle name="40% - Ênfase3 2" xfId="350"/>
    <cellStyle name="40% - Ênfase3 2 2" xfId="351"/>
    <cellStyle name="40% - Ênfase3 2 2 2" xfId="352"/>
    <cellStyle name="40% - Ênfase3 2 2 3" xfId="353"/>
    <cellStyle name="40% - Ênfase3 2 2 4" xfId="354"/>
    <cellStyle name="40% - Ênfase3 2 3" xfId="355"/>
    <cellStyle name="40% - Ênfase3 2 4" xfId="356"/>
    <cellStyle name="40% - Ênfase3 3" xfId="357"/>
    <cellStyle name="40% - Ênfase3 3 2" xfId="358"/>
    <cellStyle name="40% - Ênfase3 3 2 2" xfId="359"/>
    <cellStyle name="40% - Ênfase3 3 2 3" xfId="360"/>
    <cellStyle name="40% - Ênfase3 3 2 4" xfId="361"/>
    <cellStyle name="40% - Ênfase3 3 3" xfId="362"/>
    <cellStyle name="40% - Ênfase3 3 4" xfId="363"/>
    <cellStyle name="40% - Ênfase3 4" xfId="364"/>
    <cellStyle name="40% - Ênfase3 4 2" xfId="365"/>
    <cellStyle name="40% - Ênfase3 4 3" xfId="366"/>
    <cellStyle name="40% - Ênfase3 4 4" xfId="367"/>
    <cellStyle name="40% - Ênfase3 4 5" xfId="368"/>
    <cellStyle name="40% - Ênfase3 5" xfId="369"/>
    <cellStyle name="40% - Ênfase3 5 2" xfId="370"/>
    <cellStyle name="40% - Ênfase3 5 3" xfId="371"/>
    <cellStyle name="40% - Ênfase3 5 4" xfId="372"/>
    <cellStyle name="40% - Ênfase3 6" xfId="373"/>
    <cellStyle name="40% - Ênfase3 6 2" xfId="374"/>
    <cellStyle name="40% - Ênfase3 7" xfId="375"/>
    <cellStyle name="40% - Ênfase3 7 2" xfId="376"/>
    <cellStyle name="40% - Ênfase3 8" xfId="377"/>
    <cellStyle name="40% - Ênfase3 8 2" xfId="378"/>
    <cellStyle name="40% - Ênfase3 9" xfId="379"/>
    <cellStyle name="40% - Ênfase3 9 2" xfId="380"/>
    <cellStyle name="40% - Ênfase4 1" xfId="381"/>
    <cellStyle name="40% - Ênfase4 10" xfId="382"/>
    <cellStyle name="40% - Ênfase4 10 2" xfId="383"/>
    <cellStyle name="40% - Ênfase4 11" xfId="384"/>
    <cellStyle name="40% - Ênfase4 11 2" xfId="385"/>
    <cellStyle name="40% - Ênfase4 12" xfId="386"/>
    <cellStyle name="40% - Ênfase4 12 2" xfId="387"/>
    <cellStyle name="40% - Ênfase4 13" xfId="388"/>
    <cellStyle name="40% - Ênfase4 13 2" xfId="389"/>
    <cellStyle name="40% - Ênfase4 14 2" xfId="390"/>
    <cellStyle name="40% - Ênfase4 15 2" xfId="391"/>
    <cellStyle name="40% - Ênfase4 16 2" xfId="392"/>
    <cellStyle name="40% - Ênfase4 17 2" xfId="393"/>
    <cellStyle name="40% - Ênfase4 2" xfId="394"/>
    <cellStyle name="40% - Ênfase4 2 2" xfId="395"/>
    <cellStyle name="40% - Ênfase4 2 2 2" xfId="396"/>
    <cellStyle name="40% - Ênfase4 2 2 3" xfId="397"/>
    <cellStyle name="40% - Ênfase4 2 3" xfId="398"/>
    <cellStyle name="40% - Ênfase4 3" xfId="399"/>
    <cellStyle name="40% - Ênfase4 3 2" xfId="400"/>
    <cellStyle name="40% - Ênfase4 3 2 2" xfId="401"/>
    <cellStyle name="40% - Ênfase4 3 2 3" xfId="402"/>
    <cellStyle name="40% - Ênfase4 3 3" xfId="403"/>
    <cellStyle name="40% - Ênfase4 4" xfId="404"/>
    <cellStyle name="40% - Ênfase4 4 2" xfId="405"/>
    <cellStyle name="40% - Ênfase4 4 3" xfId="406"/>
    <cellStyle name="40% - Ênfase4 4 4" xfId="407"/>
    <cellStyle name="40% - Ênfase4 5" xfId="408"/>
    <cellStyle name="40% - Ênfase4 5 2" xfId="409"/>
    <cellStyle name="40% - Ênfase4 5 3" xfId="410"/>
    <cellStyle name="40% - Ênfase4 6" xfId="411"/>
    <cellStyle name="40% - Ênfase4 6 2" xfId="412"/>
    <cellStyle name="40% - Ênfase4 7" xfId="413"/>
    <cellStyle name="40% - Ênfase4 7 2" xfId="414"/>
    <cellStyle name="40% - Ênfase4 8" xfId="415"/>
    <cellStyle name="40% - Ênfase4 8 2" xfId="416"/>
    <cellStyle name="40% - Ênfase4 9" xfId="417"/>
    <cellStyle name="40% - Ênfase4 9 2" xfId="418"/>
    <cellStyle name="40% - Ênfase5 1" xfId="419"/>
    <cellStyle name="40% - Ênfase5 10" xfId="420"/>
    <cellStyle name="40% - Ênfase5 10 2" xfId="421"/>
    <cellStyle name="40% - Ênfase5 11" xfId="422"/>
    <cellStyle name="40% - Ênfase5 11 2" xfId="423"/>
    <cellStyle name="40% - Ênfase5 12" xfId="424"/>
    <cellStyle name="40% - Ênfase5 12 2" xfId="425"/>
    <cellStyle name="40% - Ênfase5 13" xfId="426"/>
    <cellStyle name="40% - Ênfase5 13 2" xfId="427"/>
    <cellStyle name="40% - Ênfase5 14 2" xfId="428"/>
    <cellStyle name="40% - Ênfase5 15 2" xfId="429"/>
    <cellStyle name="40% - Ênfase5 16 2" xfId="430"/>
    <cellStyle name="40% - Ênfase5 17 2" xfId="431"/>
    <cellStyle name="40% - Ênfase5 2" xfId="432"/>
    <cellStyle name="40% - Ênfase5 2 2" xfId="433"/>
    <cellStyle name="40% - Ênfase5 2 2 2" xfId="434"/>
    <cellStyle name="40% - Ênfase5 2 2 3" xfId="435"/>
    <cellStyle name="40% - Ênfase5 2 3" xfId="436"/>
    <cellStyle name="40% - Ênfase5 3" xfId="437"/>
    <cellStyle name="40% - Ênfase5 3 2" xfId="438"/>
    <cellStyle name="40% - Ênfase5 3 2 2" xfId="439"/>
    <cellStyle name="40% - Ênfase5 3 2 3" xfId="440"/>
    <cellStyle name="40% - Ênfase5 3 3" xfId="441"/>
    <cellStyle name="40% - Ênfase5 4" xfId="442"/>
    <cellStyle name="40% - Ênfase5 4 2" xfId="443"/>
    <cellStyle name="40% - Ênfase5 4 3" xfId="444"/>
    <cellStyle name="40% - Ênfase5 4 4" xfId="445"/>
    <cellStyle name="40% - Ênfase5 5" xfId="446"/>
    <cellStyle name="40% - Ênfase5 5 2" xfId="447"/>
    <cellStyle name="40% - Ênfase5 5 3" xfId="448"/>
    <cellStyle name="40% - Ênfase5 6" xfId="449"/>
    <cellStyle name="40% - Ênfase5 6 2" xfId="450"/>
    <cellStyle name="40% - Ênfase5 7" xfId="451"/>
    <cellStyle name="40% - Ênfase5 7 2" xfId="452"/>
    <cellStyle name="40% - Ênfase5 8" xfId="453"/>
    <cellStyle name="40% - Ênfase5 8 2" xfId="454"/>
    <cellStyle name="40% - Ênfase5 9" xfId="455"/>
    <cellStyle name="40% - Ênfase5 9 2" xfId="456"/>
    <cellStyle name="40% - Ênfase6 1" xfId="457"/>
    <cellStyle name="40% - Ênfase6 10" xfId="458"/>
    <cellStyle name="40% - Ênfase6 10 2" xfId="459"/>
    <cellStyle name="40% - Ênfase6 11" xfId="460"/>
    <cellStyle name="40% - Ênfase6 11 2" xfId="461"/>
    <cellStyle name="40% - Ênfase6 12" xfId="462"/>
    <cellStyle name="40% - Ênfase6 12 2" xfId="463"/>
    <cellStyle name="40% - Ênfase6 13" xfId="464"/>
    <cellStyle name="40% - Ênfase6 13 2" xfId="465"/>
    <cellStyle name="40% - Ênfase6 14 2" xfId="466"/>
    <cellStyle name="40% - Ênfase6 15 2" xfId="467"/>
    <cellStyle name="40% - Ênfase6 16 2" xfId="468"/>
    <cellStyle name="40% - Ênfase6 17 2" xfId="469"/>
    <cellStyle name="40% - Ênfase6 2" xfId="470"/>
    <cellStyle name="40% - Ênfase6 2 2" xfId="471"/>
    <cellStyle name="40% - Ênfase6 2 2 2" xfId="472"/>
    <cellStyle name="40% - Ênfase6 2 2 3" xfId="473"/>
    <cellStyle name="40% - Ênfase6 2 3" xfId="474"/>
    <cellStyle name="40% - Ênfase6 3" xfId="475"/>
    <cellStyle name="40% - Ênfase6 3 2" xfId="476"/>
    <cellStyle name="40% - Ênfase6 3 2 2" xfId="477"/>
    <cellStyle name="40% - Ênfase6 3 2 3" xfId="478"/>
    <cellStyle name="40% - Ênfase6 3 3" xfId="479"/>
    <cellStyle name="40% - Ênfase6 4" xfId="480"/>
    <cellStyle name="40% - Ênfase6 4 2" xfId="481"/>
    <cellStyle name="40% - Ênfase6 4 3" xfId="482"/>
    <cellStyle name="40% - Ênfase6 4 4" xfId="483"/>
    <cellStyle name="40% - Ênfase6 5" xfId="484"/>
    <cellStyle name="40% - Ênfase6 5 2" xfId="485"/>
    <cellStyle name="40% - Ênfase6 5 3" xfId="486"/>
    <cellStyle name="40% - Ênfase6 6" xfId="487"/>
    <cellStyle name="40% - Ênfase6 6 2" xfId="488"/>
    <cellStyle name="40% - Ênfase6 7" xfId="489"/>
    <cellStyle name="40% - Ênfase6 7 2" xfId="490"/>
    <cellStyle name="40% - Ênfase6 8" xfId="491"/>
    <cellStyle name="40% - Ênfase6 8 2" xfId="492"/>
    <cellStyle name="40% - Ênfase6 9" xfId="493"/>
    <cellStyle name="40% - Ênfase6 9 2" xfId="494"/>
    <cellStyle name="60% - Ênfase1 1" xfId="495"/>
    <cellStyle name="60% - Ênfase1 10 2" xfId="496"/>
    <cellStyle name="60% - Ênfase1 11 2" xfId="497"/>
    <cellStyle name="60% - Ênfase1 12 2" xfId="498"/>
    <cellStyle name="60% - Ênfase1 13 2" xfId="499"/>
    <cellStyle name="60% - Ênfase1 14 2" xfId="500"/>
    <cellStyle name="60% - Ênfase1 15 2" xfId="501"/>
    <cellStyle name="60% - Ênfase1 16 2" xfId="502"/>
    <cellStyle name="60% - Ênfase1 17 2" xfId="503"/>
    <cellStyle name="60% - Ênfase1 2" xfId="504"/>
    <cellStyle name="60% - Ênfase1 2 2" xfId="505"/>
    <cellStyle name="60% - Ênfase1 3" xfId="506"/>
    <cellStyle name="60% - Ênfase1 3 2" xfId="507"/>
    <cellStyle name="60% - Ênfase1 4" xfId="508"/>
    <cellStyle name="60% - Ênfase1 4 2" xfId="509"/>
    <cellStyle name="60% - Ênfase1 5" xfId="510"/>
    <cellStyle name="60% - Ênfase1 5 2" xfId="511"/>
    <cellStyle name="60% - Ênfase1 6" xfId="512"/>
    <cellStyle name="60% - Ênfase1 6 2" xfId="513"/>
    <cellStyle name="60% - Ênfase1 7" xfId="514"/>
    <cellStyle name="60% - Ênfase1 7 2" xfId="515"/>
    <cellStyle name="60% - Ênfase1 8" xfId="516"/>
    <cellStyle name="60% - Ênfase1 8 2" xfId="517"/>
    <cellStyle name="60% - Ênfase1 9 2" xfId="518"/>
    <cellStyle name="60% - Ênfase2 1" xfId="519"/>
    <cellStyle name="60% - Ênfase2 10 2" xfId="520"/>
    <cellStyle name="60% - Ênfase2 11 2" xfId="521"/>
    <cellStyle name="60% - Ênfase2 12 2" xfId="522"/>
    <cellStyle name="60% - Ênfase2 13 2" xfId="523"/>
    <cellStyle name="60% - Ênfase2 14 2" xfId="524"/>
    <cellStyle name="60% - Ênfase2 15 2" xfId="525"/>
    <cellStyle name="60% - Ênfase2 16 2" xfId="526"/>
    <cellStyle name="60% - Ênfase2 17 2" xfId="527"/>
    <cellStyle name="60% - Ênfase2 2" xfId="528"/>
    <cellStyle name="60% - Ênfase2 2 2" xfId="529"/>
    <cellStyle name="60% - Ênfase2 3" xfId="530"/>
    <cellStyle name="60% - Ênfase2 3 2" xfId="531"/>
    <cellStyle name="60% - Ênfase2 4" xfId="532"/>
    <cellStyle name="60% - Ênfase2 4 2" xfId="533"/>
    <cellStyle name="60% - Ênfase2 5" xfId="534"/>
    <cellStyle name="60% - Ênfase2 5 2" xfId="535"/>
    <cellStyle name="60% - Ênfase2 6" xfId="536"/>
    <cellStyle name="60% - Ênfase2 6 2" xfId="537"/>
    <cellStyle name="60% - Ênfase2 7" xfId="538"/>
    <cellStyle name="60% - Ênfase2 7 2" xfId="539"/>
    <cellStyle name="60% - Ênfase2 8" xfId="540"/>
    <cellStyle name="60% - Ênfase2 8 2" xfId="541"/>
    <cellStyle name="60% - Ênfase2 9 2" xfId="542"/>
    <cellStyle name="60% - Ênfase3 1" xfId="543"/>
    <cellStyle name="60% - Ênfase3 10 2" xfId="544"/>
    <cellStyle name="60% - Ênfase3 11 2" xfId="545"/>
    <cellStyle name="60% - Ênfase3 12 2" xfId="546"/>
    <cellStyle name="60% - Ênfase3 13 2" xfId="547"/>
    <cellStyle name="60% - Ênfase3 14 2" xfId="548"/>
    <cellStyle name="60% - Ênfase3 15 2" xfId="549"/>
    <cellStyle name="60% - Ênfase3 16 2" xfId="550"/>
    <cellStyle name="60% - Ênfase3 17 2" xfId="551"/>
    <cellStyle name="60% - Ênfase3 2" xfId="552"/>
    <cellStyle name="60% - Ênfase3 2 2" xfId="553"/>
    <cellStyle name="60% - Ênfase3 2 3" xfId="554"/>
    <cellStyle name="60% - Ênfase3 3" xfId="555"/>
    <cellStyle name="60% - Ênfase3 3 2" xfId="556"/>
    <cellStyle name="60% - Ênfase3 4" xfId="557"/>
    <cellStyle name="60% - Ênfase3 4 2" xfId="558"/>
    <cellStyle name="60% - Ênfase3 5" xfId="559"/>
    <cellStyle name="60% - Ênfase3 5 2" xfId="560"/>
    <cellStyle name="60% - Ênfase3 6" xfId="561"/>
    <cellStyle name="60% - Ênfase3 6 2" xfId="562"/>
    <cellStyle name="60% - Ênfase3 7" xfId="563"/>
    <cellStyle name="60% - Ênfase3 7 2" xfId="564"/>
    <cellStyle name="60% - Ênfase3 8" xfId="565"/>
    <cellStyle name="60% - Ênfase3 8 2" xfId="566"/>
    <cellStyle name="60% - Ênfase3 9 2" xfId="567"/>
    <cellStyle name="60% - Ênfase4 1" xfId="568"/>
    <cellStyle name="60% - Ênfase4 10 2" xfId="569"/>
    <cellStyle name="60% - Ênfase4 11 2" xfId="570"/>
    <cellStyle name="60% - Ênfase4 12 2" xfId="571"/>
    <cellStyle name="60% - Ênfase4 13 2" xfId="572"/>
    <cellStyle name="60% - Ênfase4 14 2" xfId="573"/>
    <cellStyle name="60% - Ênfase4 15 2" xfId="574"/>
    <cellStyle name="60% - Ênfase4 16 2" xfId="575"/>
    <cellStyle name="60% - Ênfase4 17 2" xfId="576"/>
    <cellStyle name="60% - Ênfase4 2" xfId="577"/>
    <cellStyle name="60% - Ênfase4 2 2" xfId="578"/>
    <cellStyle name="60% - Ênfase4 2 3" xfId="579"/>
    <cellStyle name="60% - Ênfase4 3" xfId="580"/>
    <cellStyle name="60% - Ênfase4 3 2" xfId="581"/>
    <cellStyle name="60% - Ênfase4 4" xfId="582"/>
    <cellStyle name="60% - Ênfase4 4 2" xfId="583"/>
    <cellStyle name="60% - Ênfase4 5" xfId="584"/>
    <cellStyle name="60% - Ênfase4 5 2" xfId="585"/>
    <cellStyle name="60% - Ênfase4 6" xfId="586"/>
    <cellStyle name="60% - Ênfase4 6 2" xfId="587"/>
    <cellStyle name="60% - Ênfase4 7" xfId="588"/>
    <cellStyle name="60% - Ênfase4 7 2" xfId="589"/>
    <cellStyle name="60% - Ênfase4 8" xfId="590"/>
    <cellStyle name="60% - Ênfase4 8 2" xfId="591"/>
    <cellStyle name="60% - Ênfase4 9 2" xfId="592"/>
    <cellStyle name="60% - Ênfase5 1" xfId="593"/>
    <cellStyle name="60% - Ênfase5 10 2" xfId="594"/>
    <cellStyle name="60% - Ênfase5 11 2" xfId="595"/>
    <cellStyle name="60% - Ênfase5 12 2" xfId="596"/>
    <cellStyle name="60% - Ênfase5 13 2" xfId="597"/>
    <cellStyle name="60% - Ênfase5 14 2" xfId="598"/>
    <cellStyle name="60% - Ênfase5 15 2" xfId="599"/>
    <cellStyle name="60% - Ênfase5 16 2" xfId="600"/>
    <cellStyle name="60% - Ênfase5 17 2" xfId="601"/>
    <cellStyle name="60% - Ênfase5 2" xfId="602"/>
    <cellStyle name="60% - Ênfase5 2 2" xfId="603"/>
    <cellStyle name="60% - Ênfase5 3" xfId="604"/>
    <cellStyle name="60% - Ênfase5 3 2" xfId="605"/>
    <cellStyle name="60% - Ênfase5 4" xfId="606"/>
    <cellStyle name="60% - Ênfase5 4 2" xfId="607"/>
    <cellStyle name="60% - Ênfase5 5" xfId="608"/>
    <cellStyle name="60% - Ênfase5 5 2" xfId="609"/>
    <cellStyle name="60% - Ênfase5 6" xfId="610"/>
    <cellStyle name="60% - Ênfase5 6 2" xfId="611"/>
    <cellStyle name="60% - Ênfase5 7" xfId="612"/>
    <cellStyle name="60% - Ênfase5 7 2" xfId="613"/>
    <cellStyle name="60% - Ênfase5 8" xfId="614"/>
    <cellStyle name="60% - Ênfase5 8 2" xfId="615"/>
    <cellStyle name="60% - Ênfase5 9 2" xfId="616"/>
    <cellStyle name="60% - Ênfase6 1" xfId="617"/>
    <cellStyle name="60% - Ênfase6 10 2" xfId="618"/>
    <cellStyle name="60% - Ênfase6 11 2" xfId="619"/>
    <cellStyle name="60% - Ênfase6 12 2" xfId="620"/>
    <cellStyle name="60% - Ênfase6 13 2" xfId="621"/>
    <cellStyle name="60% - Ênfase6 14 2" xfId="622"/>
    <cellStyle name="60% - Ênfase6 15 2" xfId="623"/>
    <cellStyle name="60% - Ênfase6 16 2" xfId="624"/>
    <cellStyle name="60% - Ênfase6 17 2" xfId="625"/>
    <cellStyle name="60% - Ênfase6 2" xfId="626"/>
    <cellStyle name="60% - Ênfase6 2 2" xfId="627"/>
    <cellStyle name="60% - Ênfase6 2 3" xfId="628"/>
    <cellStyle name="60% - Ênfase6 3" xfId="629"/>
    <cellStyle name="60% - Ênfase6 3 2" xfId="630"/>
    <cellStyle name="60% - Ênfase6 4" xfId="631"/>
    <cellStyle name="60% - Ênfase6 4 2" xfId="632"/>
    <cellStyle name="60% - Ênfase6 5" xfId="633"/>
    <cellStyle name="60% - Ênfase6 5 2" xfId="634"/>
    <cellStyle name="60% - Ênfase6 6" xfId="635"/>
    <cellStyle name="60% - Ênfase6 6 2" xfId="636"/>
    <cellStyle name="60% - Ênfase6 7" xfId="637"/>
    <cellStyle name="60% - Ênfase6 7 2" xfId="638"/>
    <cellStyle name="60% - Ênfase6 8" xfId="639"/>
    <cellStyle name="60% - Ênfase6 8 2" xfId="640"/>
    <cellStyle name="60% - Ênfase6 9 2" xfId="641"/>
    <cellStyle name="Bom 1" xfId="642"/>
    <cellStyle name="Bom 10 2" xfId="643"/>
    <cellStyle name="Bom 11 2" xfId="644"/>
    <cellStyle name="Bom 12 2" xfId="645"/>
    <cellStyle name="Bom 13 2" xfId="646"/>
    <cellStyle name="Bom 14 2" xfId="647"/>
    <cellStyle name="Bom 15 2" xfId="648"/>
    <cellStyle name="Bom 16 2" xfId="649"/>
    <cellStyle name="Bom 17 2" xfId="650"/>
    <cellStyle name="Bom 2" xfId="651"/>
    <cellStyle name="Bom 2 2" xfId="652"/>
    <cellStyle name="Bom 3" xfId="653"/>
    <cellStyle name="Bom 3 2" xfId="654"/>
    <cellStyle name="Bom 4" xfId="655"/>
    <cellStyle name="Bom 4 2" xfId="656"/>
    <cellStyle name="Bom 5" xfId="657"/>
    <cellStyle name="Bom 5 2" xfId="658"/>
    <cellStyle name="Bom 6" xfId="659"/>
    <cellStyle name="Bom 6 2" xfId="660"/>
    <cellStyle name="Bom 7" xfId="661"/>
    <cellStyle name="Bom 7 2" xfId="662"/>
    <cellStyle name="Bom 8" xfId="663"/>
    <cellStyle name="Bom 8 2" xfId="664"/>
    <cellStyle name="Bom 9 2" xfId="665"/>
    <cellStyle name="Cabeçalho 1" xfId="666"/>
    <cellStyle name="Cabeçalho 2" xfId="667"/>
    <cellStyle name="Cálculo 1" xfId="668"/>
    <cellStyle name="Cálculo 10 2" xfId="669"/>
    <cellStyle name="Cálculo 11 2" xfId="670"/>
    <cellStyle name="Cálculo 12 2" xfId="671"/>
    <cellStyle name="Cálculo 13 2" xfId="672"/>
    <cellStyle name="Cálculo 14 2" xfId="673"/>
    <cellStyle name="Cálculo 15 2" xfId="674"/>
    <cellStyle name="Cálculo 16 2" xfId="675"/>
    <cellStyle name="Cálculo 17 2" xfId="676"/>
    <cellStyle name="Cálculo 2" xfId="677"/>
    <cellStyle name="Cálculo 2 2" xfId="678"/>
    <cellStyle name="Cálculo 3" xfId="679"/>
    <cellStyle name="Cálculo 3 2" xfId="680"/>
    <cellStyle name="Cálculo 4" xfId="681"/>
    <cellStyle name="Cálculo 4 2" xfId="682"/>
    <cellStyle name="Cálculo 5" xfId="683"/>
    <cellStyle name="Cálculo 5 2" xfId="684"/>
    <cellStyle name="Cálculo 6" xfId="685"/>
    <cellStyle name="Cálculo 6 2" xfId="686"/>
    <cellStyle name="Cálculo 7" xfId="687"/>
    <cellStyle name="Cálculo 7 2" xfId="688"/>
    <cellStyle name="Cálculo 8" xfId="689"/>
    <cellStyle name="Cálculo 8 2" xfId="690"/>
    <cellStyle name="Cálculo 9 2" xfId="691"/>
    <cellStyle name="Célula de Verificação 1" xfId="692"/>
    <cellStyle name="Célula de Verificação 10 2" xfId="693"/>
    <cellStyle name="Célula de Verificação 11 2" xfId="694"/>
    <cellStyle name="Célula de Verificação 12 2" xfId="695"/>
    <cellStyle name="Célula de Verificação 13 2" xfId="696"/>
    <cellStyle name="Célula de Verificação 14 2" xfId="697"/>
    <cellStyle name="Célula de Verificação 15 2" xfId="698"/>
    <cellStyle name="Célula de Verificação 16 2" xfId="699"/>
    <cellStyle name="Célula de Verificação 17 2" xfId="700"/>
    <cellStyle name="Célula de Verificação 2" xfId="701"/>
    <cellStyle name="Célula de Verificação 2 2" xfId="702"/>
    <cellStyle name="Célula de Verificação 3" xfId="703"/>
    <cellStyle name="Célula de Verificação 3 2" xfId="704"/>
    <cellStyle name="Célula de Verificação 4" xfId="705"/>
    <cellStyle name="Célula de Verificação 4 2" xfId="706"/>
    <cellStyle name="Célula de Verificação 5" xfId="707"/>
    <cellStyle name="Célula de Verificação 5 2" xfId="708"/>
    <cellStyle name="Célula de Verificação 6" xfId="709"/>
    <cellStyle name="Célula de Verificação 6 2" xfId="710"/>
    <cellStyle name="Célula de Verificação 7" xfId="711"/>
    <cellStyle name="Célula de Verificação 7 2" xfId="712"/>
    <cellStyle name="Célula de Verificação 8" xfId="713"/>
    <cellStyle name="Célula de Verificação 8 2" xfId="714"/>
    <cellStyle name="Célula de Verificação 9 2" xfId="715"/>
    <cellStyle name="Célula Vinculada 1" xfId="716"/>
    <cellStyle name="Célula Vinculada 10 2" xfId="717"/>
    <cellStyle name="Célula Vinculada 11 2" xfId="718"/>
    <cellStyle name="Célula Vinculada 12 2" xfId="719"/>
    <cellStyle name="Célula Vinculada 13 2" xfId="720"/>
    <cellStyle name="Célula Vinculada 14 2" xfId="721"/>
    <cellStyle name="Célula Vinculada 15 2" xfId="722"/>
    <cellStyle name="Célula Vinculada 16 2" xfId="723"/>
    <cellStyle name="Célula Vinculada 17 2" xfId="724"/>
    <cellStyle name="Célula Vinculada 2" xfId="725"/>
    <cellStyle name="Célula Vinculada 2 2" xfId="726"/>
    <cellStyle name="Célula Vinculada 3" xfId="727"/>
    <cellStyle name="Célula Vinculada 3 2" xfId="728"/>
    <cellStyle name="Célula Vinculada 4" xfId="729"/>
    <cellStyle name="Célula Vinculada 4 2" xfId="730"/>
    <cellStyle name="Célula Vinculada 5" xfId="731"/>
    <cellStyle name="Célula Vinculada 5 2" xfId="732"/>
    <cellStyle name="Célula Vinculada 6" xfId="733"/>
    <cellStyle name="Célula Vinculada 6 2" xfId="734"/>
    <cellStyle name="Célula Vinculada 7" xfId="735"/>
    <cellStyle name="Célula Vinculada 7 2" xfId="736"/>
    <cellStyle name="Célula Vinculada 8" xfId="737"/>
    <cellStyle name="Célula Vinculada 8 2" xfId="738"/>
    <cellStyle name="Célula Vinculada 9 2" xfId="739"/>
    <cellStyle name="Comma 2" xfId="740"/>
    <cellStyle name="Comma 2 2" xfId="2106"/>
    <cellStyle name="Data" xfId="741"/>
    <cellStyle name="Default" xfId="742"/>
    <cellStyle name="Duasdec" xfId="743"/>
    <cellStyle name="Ênfase1 1" xfId="744"/>
    <cellStyle name="Ênfase1 10 2" xfId="745"/>
    <cellStyle name="Ênfase1 11 2" xfId="746"/>
    <cellStyle name="Ênfase1 12 2" xfId="747"/>
    <cellStyle name="Ênfase1 13 2" xfId="748"/>
    <cellStyle name="Ênfase1 14 2" xfId="749"/>
    <cellStyle name="Ênfase1 15 2" xfId="750"/>
    <cellStyle name="Ênfase1 16 2" xfId="751"/>
    <cellStyle name="Ênfase1 17 2" xfId="752"/>
    <cellStyle name="Ênfase1 2" xfId="753"/>
    <cellStyle name="Ênfase1 2 2" xfId="754"/>
    <cellStyle name="Ênfase1 3" xfId="755"/>
    <cellStyle name="Ênfase1 3 2" xfId="756"/>
    <cellStyle name="Ênfase1 4" xfId="757"/>
    <cellStyle name="Ênfase1 4 2" xfId="758"/>
    <cellStyle name="Ênfase1 5" xfId="759"/>
    <cellStyle name="Ênfase1 5 2" xfId="760"/>
    <cellStyle name="Ênfase1 6" xfId="761"/>
    <cellStyle name="Ênfase1 6 2" xfId="762"/>
    <cellStyle name="Ênfase1 7" xfId="763"/>
    <cellStyle name="Ênfase1 7 2" xfId="764"/>
    <cellStyle name="Ênfase1 8" xfId="765"/>
    <cellStyle name="Ênfase1 8 2" xfId="766"/>
    <cellStyle name="Ênfase1 9 2" xfId="767"/>
    <cellStyle name="Ênfase2 1" xfId="768"/>
    <cellStyle name="Ênfase2 10 2" xfId="769"/>
    <cellStyle name="Ênfase2 11 2" xfId="770"/>
    <cellStyle name="Ênfase2 12 2" xfId="771"/>
    <cellStyle name="Ênfase2 13 2" xfId="772"/>
    <cellStyle name="Ênfase2 14 2" xfId="773"/>
    <cellStyle name="Ênfase2 15 2" xfId="774"/>
    <cellStyle name="Ênfase2 16 2" xfId="775"/>
    <cellStyle name="Ênfase2 17 2" xfId="776"/>
    <cellStyle name="Ênfase2 2" xfId="777"/>
    <cellStyle name="Ênfase2 2 2" xfId="778"/>
    <cellStyle name="Ênfase2 3" xfId="779"/>
    <cellStyle name="Ênfase2 3 2" xfId="780"/>
    <cellStyle name="Ênfase2 4" xfId="781"/>
    <cellStyle name="Ênfase2 4 2" xfId="782"/>
    <cellStyle name="Ênfase2 5" xfId="783"/>
    <cellStyle name="Ênfase2 5 2" xfId="784"/>
    <cellStyle name="Ênfase2 6" xfId="785"/>
    <cellStyle name="Ênfase2 6 2" xfId="786"/>
    <cellStyle name="Ênfase2 7" xfId="787"/>
    <cellStyle name="Ênfase2 7 2" xfId="788"/>
    <cellStyle name="Ênfase2 8" xfId="789"/>
    <cellStyle name="Ênfase2 8 2" xfId="790"/>
    <cellStyle name="Ênfase2 9 2" xfId="791"/>
    <cellStyle name="Ênfase3 1" xfId="792"/>
    <cellStyle name="Ênfase3 10 2" xfId="793"/>
    <cellStyle name="Ênfase3 11 2" xfId="794"/>
    <cellStyle name="Ênfase3 12 2" xfId="795"/>
    <cellStyle name="Ênfase3 13 2" xfId="796"/>
    <cellStyle name="Ênfase3 14 2" xfId="797"/>
    <cellStyle name="Ênfase3 15 2" xfId="798"/>
    <cellStyle name="Ênfase3 16 2" xfId="799"/>
    <cellStyle name="Ênfase3 17 2" xfId="800"/>
    <cellStyle name="Ênfase3 2" xfId="801"/>
    <cellStyle name="Ênfase3 2 2" xfId="802"/>
    <cellStyle name="Ênfase3 3" xfId="803"/>
    <cellStyle name="Ênfase3 3 2" xfId="804"/>
    <cellStyle name="Ênfase3 4" xfId="805"/>
    <cellStyle name="Ênfase3 4 2" xfId="806"/>
    <cellStyle name="Ênfase3 5" xfId="807"/>
    <cellStyle name="Ênfase3 5 2" xfId="808"/>
    <cellStyle name="Ênfase3 6" xfId="809"/>
    <cellStyle name="Ênfase3 6 2" xfId="810"/>
    <cellStyle name="Ênfase3 7" xfId="811"/>
    <cellStyle name="Ênfase3 7 2" xfId="812"/>
    <cellStyle name="Ênfase3 8" xfId="813"/>
    <cellStyle name="Ênfase3 8 2" xfId="814"/>
    <cellStyle name="Ênfase3 9 2" xfId="815"/>
    <cellStyle name="Ênfase4 1" xfId="816"/>
    <cellStyle name="Ênfase4 10 2" xfId="817"/>
    <cellStyle name="Ênfase4 11 2" xfId="818"/>
    <cellStyle name="Ênfase4 12 2" xfId="819"/>
    <cellStyle name="Ênfase4 13 2" xfId="820"/>
    <cellStyle name="Ênfase4 14 2" xfId="821"/>
    <cellStyle name="Ênfase4 15 2" xfId="822"/>
    <cellStyle name="Ênfase4 16 2" xfId="823"/>
    <cellStyle name="Ênfase4 17 2" xfId="824"/>
    <cellStyle name="Ênfase4 2" xfId="825"/>
    <cellStyle name="Ênfase4 2 2" xfId="826"/>
    <cellStyle name="Ênfase4 3" xfId="827"/>
    <cellStyle name="Ênfase4 3 2" xfId="828"/>
    <cellStyle name="Ênfase4 4" xfId="829"/>
    <cellStyle name="Ênfase4 4 2" xfId="830"/>
    <cellStyle name="Ênfase4 5" xfId="831"/>
    <cellStyle name="Ênfase4 5 2" xfId="832"/>
    <cellStyle name="Ênfase4 6" xfId="833"/>
    <cellStyle name="Ênfase4 6 2" xfId="834"/>
    <cellStyle name="Ênfase4 7" xfId="835"/>
    <cellStyle name="Ênfase4 7 2" xfId="836"/>
    <cellStyle name="Ênfase4 8" xfId="837"/>
    <cellStyle name="Ênfase4 8 2" xfId="838"/>
    <cellStyle name="Ênfase4 9 2" xfId="839"/>
    <cellStyle name="Ênfase5 1" xfId="840"/>
    <cellStyle name="Ênfase5 10 2" xfId="841"/>
    <cellStyle name="Ênfase5 11 2" xfId="842"/>
    <cellStyle name="Ênfase5 12 2" xfId="843"/>
    <cellStyle name="Ênfase5 13 2" xfId="844"/>
    <cellStyle name="Ênfase5 14 2" xfId="845"/>
    <cellStyle name="Ênfase5 15 2" xfId="846"/>
    <cellStyle name="Ênfase5 16 2" xfId="847"/>
    <cellStyle name="Ênfase5 17 2" xfId="848"/>
    <cellStyle name="Ênfase5 2" xfId="849"/>
    <cellStyle name="Ênfase5 2 2" xfId="850"/>
    <cellStyle name="Ênfase5 3" xfId="851"/>
    <cellStyle name="Ênfase5 3 2" xfId="852"/>
    <cellStyle name="Ênfase5 4" xfId="853"/>
    <cellStyle name="Ênfase5 4 2" xfId="854"/>
    <cellStyle name="Ênfase5 5" xfId="855"/>
    <cellStyle name="Ênfase5 5 2" xfId="856"/>
    <cellStyle name="Ênfase5 6" xfId="857"/>
    <cellStyle name="Ênfase5 6 2" xfId="858"/>
    <cellStyle name="Ênfase5 7" xfId="859"/>
    <cellStyle name="Ênfase5 7 2" xfId="860"/>
    <cellStyle name="Ênfase5 8" xfId="861"/>
    <cellStyle name="Ênfase5 8 2" xfId="862"/>
    <cellStyle name="Ênfase5 9 2" xfId="863"/>
    <cellStyle name="Ênfase6 1" xfId="864"/>
    <cellStyle name="Ênfase6 10 2" xfId="865"/>
    <cellStyle name="Ênfase6 11 2" xfId="866"/>
    <cellStyle name="Ênfase6 12 2" xfId="867"/>
    <cellStyle name="Ênfase6 13 2" xfId="868"/>
    <cellStyle name="Ênfase6 14 2" xfId="869"/>
    <cellStyle name="Ênfase6 15 2" xfId="870"/>
    <cellStyle name="Ênfase6 16 2" xfId="871"/>
    <cellStyle name="Ênfase6 17 2" xfId="872"/>
    <cellStyle name="Ênfase6 2" xfId="873"/>
    <cellStyle name="Ênfase6 2 2" xfId="874"/>
    <cellStyle name="Ênfase6 3" xfId="875"/>
    <cellStyle name="Ênfase6 3 2" xfId="876"/>
    <cellStyle name="Ênfase6 4" xfId="877"/>
    <cellStyle name="Ênfase6 4 2" xfId="878"/>
    <cellStyle name="Ênfase6 5" xfId="879"/>
    <cellStyle name="Ênfase6 5 2" xfId="880"/>
    <cellStyle name="Ênfase6 6" xfId="881"/>
    <cellStyle name="Ênfase6 6 2" xfId="882"/>
    <cellStyle name="Ênfase6 7" xfId="883"/>
    <cellStyle name="Ênfase6 7 2" xfId="884"/>
    <cellStyle name="Ênfase6 8" xfId="885"/>
    <cellStyle name="Ênfase6 8 2" xfId="886"/>
    <cellStyle name="Ênfase6 9 2" xfId="887"/>
    <cellStyle name="Entrada 1" xfId="888"/>
    <cellStyle name="Entrada 10 2" xfId="889"/>
    <cellStyle name="Entrada 11 2" xfId="890"/>
    <cellStyle name="Entrada 12 2" xfId="891"/>
    <cellStyle name="Entrada 13 2" xfId="892"/>
    <cellStyle name="Entrada 14 2" xfId="893"/>
    <cellStyle name="Entrada 15 2" xfId="894"/>
    <cellStyle name="Entrada 16 2" xfId="895"/>
    <cellStyle name="Entrada 17 2" xfId="896"/>
    <cellStyle name="Entrada 2" xfId="897"/>
    <cellStyle name="Entrada 2 2" xfId="898"/>
    <cellStyle name="Entrada 3" xfId="899"/>
    <cellStyle name="Entrada 3 2" xfId="900"/>
    <cellStyle name="Entrada 4" xfId="901"/>
    <cellStyle name="Entrada 4 2" xfId="902"/>
    <cellStyle name="Entrada 5" xfId="903"/>
    <cellStyle name="Entrada 5 2" xfId="904"/>
    <cellStyle name="Entrada 6" xfId="905"/>
    <cellStyle name="Entrada 6 2" xfId="906"/>
    <cellStyle name="Entrada 7" xfId="907"/>
    <cellStyle name="Entrada 7 2" xfId="908"/>
    <cellStyle name="Entrada 8" xfId="909"/>
    <cellStyle name="Entrada 8 2" xfId="910"/>
    <cellStyle name="Entrada 9 2" xfId="911"/>
    <cellStyle name="Euro" xfId="912"/>
    <cellStyle name="Euro 1" xfId="913"/>
    <cellStyle name="Excel_BuiltIn_Comma" xfId="914"/>
    <cellStyle name="Fixo" xfId="915"/>
    <cellStyle name="Heading" xfId="916"/>
    <cellStyle name="Heading1" xfId="917"/>
    <cellStyle name="Hyperlink 2" xfId="918"/>
    <cellStyle name="Incorreto 1" xfId="919"/>
    <cellStyle name="Incorreto 10 2" xfId="920"/>
    <cellStyle name="Incorreto 11 2" xfId="921"/>
    <cellStyle name="Incorreto 12 2" xfId="922"/>
    <cellStyle name="Incorreto 13 2" xfId="923"/>
    <cellStyle name="Incorreto 14 2" xfId="924"/>
    <cellStyle name="Incorreto 15 2" xfId="925"/>
    <cellStyle name="Incorreto 16 2" xfId="926"/>
    <cellStyle name="Incorreto 17 2" xfId="927"/>
    <cellStyle name="Incorreto 2" xfId="928"/>
    <cellStyle name="Incorreto 2 2" xfId="929"/>
    <cellStyle name="Incorreto 3" xfId="930"/>
    <cellStyle name="Incorreto 3 2" xfId="931"/>
    <cellStyle name="Incorreto 4" xfId="932"/>
    <cellStyle name="Incorreto 4 2" xfId="933"/>
    <cellStyle name="Incorreto 5" xfId="934"/>
    <cellStyle name="Incorreto 5 2" xfId="935"/>
    <cellStyle name="Incorreto 6" xfId="936"/>
    <cellStyle name="Incorreto 6 2" xfId="937"/>
    <cellStyle name="Incorreto 7" xfId="938"/>
    <cellStyle name="Incorreto 7 2" xfId="939"/>
    <cellStyle name="Incorreto 8" xfId="940"/>
    <cellStyle name="Incorreto 8 2" xfId="941"/>
    <cellStyle name="Incorreto 9 2" xfId="942"/>
    <cellStyle name="Moeda" xfId="1" builtinId="4"/>
    <cellStyle name="Moeda 2" xfId="943"/>
    <cellStyle name="Moeda 2 2" xfId="944"/>
    <cellStyle name="Moeda 2 2 2" xfId="2107"/>
    <cellStyle name="Moeda 2 3" xfId="945"/>
    <cellStyle name="Moeda 2 3 2" xfId="946"/>
    <cellStyle name="Moeda 2 3 3" xfId="2108"/>
    <cellStyle name="Moeda 2 4" xfId="947"/>
    <cellStyle name="Moeda 2 4 2" xfId="948"/>
    <cellStyle name="Moeda 2 4 3" xfId="2109"/>
    <cellStyle name="Moeda 3" xfId="949"/>
    <cellStyle name="Moeda 3 2" xfId="950"/>
    <cellStyle name="Moeda 3 2 2" xfId="951"/>
    <cellStyle name="Moeda 3 2 2 2" xfId="952"/>
    <cellStyle name="Moeda 3 2 2 3" xfId="953"/>
    <cellStyle name="Moeda 3 2 2 3 2" xfId="954"/>
    <cellStyle name="Moeda 3 2 3" xfId="955"/>
    <cellStyle name="Moeda 4" xfId="956"/>
    <cellStyle name="Moeda 4 2" xfId="957"/>
    <cellStyle name="Moeda 4 3" xfId="958"/>
    <cellStyle name="Moeda 5" xfId="959"/>
    <cellStyle name="Moeda 5 2" xfId="960"/>
    <cellStyle name="Moeda 5 3" xfId="961"/>
    <cellStyle name="Moeda 5 3 2" xfId="2110"/>
    <cellStyle name="Moeda 5 4" xfId="962"/>
    <cellStyle name="Moeda 5 5" xfId="963"/>
    <cellStyle name="Moeda 5 5 2" xfId="964"/>
    <cellStyle name="Moeda 6" xfId="965"/>
    <cellStyle name="Moeda 6 2" xfId="966"/>
    <cellStyle name="Moeda 6 3" xfId="967"/>
    <cellStyle name="Moeda 6 3 2" xfId="968"/>
    <cellStyle name="Moeda 6 3 2 2" xfId="2113"/>
    <cellStyle name="Moeda 6 3 3" xfId="2112"/>
    <cellStyle name="Moeda 6 4" xfId="969"/>
    <cellStyle name="Moeda 6 4 2" xfId="2114"/>
    <cellStyle name="Moeda 6 5" xfId="2111"/>
    <cellStyle name="Moeda 7" xfId="970"/>
    <cellStyle name="Moeda 8" xfId="2105"/>
    <cellStyle name="Moeda0" xfId="971"/>
    <cellStyle name="Neutra 1" xfId="972"/>
    <cellStyle name="Neutra 10 2" xfId="973"/>
    <cellStyle name="Neutra 11 2" xfId="974"/>
    <cellStyle name="Neutra 12 2" xfId="975"/>
    <cellStyle name="Neutra 13 2" xfId="976"/>
    <cellStyle name="Neutra 14 2" xfId="977"/>
    <cellStyle name="Neutra 15 2" xfId="978"/>
    <cellStyle name="Neutra 16 2" xfId="979"/>
    <cellStyle name="Neutra 17 2" xfId="980"/>
    <cellStyle name="Neutra 2" xfId="981"/>
    <cellStyle name="Neutra 2 2" xfId="982"/>
    <cellStyle name="Neutra 3" xfId="983"/>
    <cellStyle name="Neutra 3 2" xfId="984"/>
    <cellStyle name="Neutra 4" xfId="985"/>
    <cellStyle name="Neutra 4 2" xfId="986"/>
    <cellStyle name="Neutra 5" xfId="987"/>
    <cellStyle name="Neutra 5 2" xfId="988"/>
    <cellStyle name="Neutra 6" xfId="989"/>
    <cellStyle name="Neutra 6 2" xfId="990"/>
    <cellStyle name="Neutra 7" xfId="991"/>
    <cellStyle name="Neutra 7 2" xfId="992"/>
    <cellStyle name="Neutra 8" xfId="993"/>
    <cellStyle name="Neutra 8 2" xfId="994"/>
    <cellStyle name="Neutra 9 2" xfId="995"/>
    <cellStyle name="Normal" xfId="0" builtinId="0"/>
    <cellStyle name="Normal 10" xfId="996"/>
    <cellStyle name="Normal 10 2" xfId="997"/>
    <cellStyle name="Normal 100" xfId="998"/>
    <cellStyle name="Normal 101" xfId="999"/>
    <cellStyle name="Normal 102" xfId="1000"/>
    <cellStyle name="Normal 103" xfId="1001"/>
    <cellStyle name="Normal 104" xfId="1002"/>
    <cellStyle name="Normal 105" xfId="1003"/>
    <cellStyle name="Normal 106" xfId="1004"/>
    <cellStyle name="Normal 107" xfId="1005"/>
    <cellStyle name="Normal 108" xfId="1006"/>
    <cellStyle name="Normal 109" xfId="1007"/>
    <cellStyle name="Normal 11" xfId="1008"/>
    <cellStyle name="Normal 11 2" xfId="1009"/>
    <cellStyle name="Normal 110" xfId="1010"/>
    <cellStyle name="Normal 111" xfId="1011"/>
    <cellStyle name="Normal 112" xfId="1012"/>
    <cellStyle name="Normal 113" xfId="1013"/>
    <cellStyle name="Normal 114" xfId="1014"/>
    <cellStyle name="Normal 115" xfId="1015"/>
    <cellStyle name="Normal 116" xfId="1016"/>
    <cellStyle name="Normal 117" xfId="1017"/>
    <cellStyle name="Normal 118" xfId="1018"/>
    <cellStyle name="Normal 119" xfId="1019"/>
    <cellStyle name="Normal 12" xfId="1020"/>
    <cellStyle name="Normal 12 2" xfId="1021"/>
    <cellStyle name="Normal 12 2 2" xfId="1022"/>
    <cellStyle name="Normal 120" xfId="1023"/>
    <cellStyle name="Normal 121" xfId="1024"/>
    <cellStyle name="Normal 122" xfId="1025"/>
    <cellStyle name="Normal 123" xfId="1026"/>
    <cellStyle name="Normal 124" xfId="1027"/>
    <cellStyle name="Normal 125" xfId="1028"/>
    <cellStyle name="Normal 126" xfId="1029"/>
    <cellStyle name="Normal 127" xfId="1030"/>
    <cellStyle name="Normal 128" xfId="1031"/>
    <cellStyle name="Normal 129" xfId="1032"/>
    <cellStyle name="Normal 13" xfId="1033"/>
    <cellStyle name="Normal 13 2" xfId="1034"/>
    <cellStyle name="Normal 130" xfId="1035"/>
    <cellStyle name="Normal 131" xfId="1036"/>
    <cellStyle name="Normal 132" xfId="1037"/>
    <cellStyle name="Normal 133" xfId="1038"/>
    <cellStyle name="Normal 134" xfId="1039"/>
    <cellStyle name="Normal 135" xfId="1040"/>
    <cellStyle name="Normal 136" xfId="1041"/>
    <cellStyle name="Normal 137" xfId="1042"/>
    <cellStyle name="Normal 138" xfId="1043"/>
    <cellStyle name="Normal 139" xfId="1044"/>
    <cellStyle name="Normal 14" xfId="1045"/>
    <cellStyle name="Normal 14 2" xfId="1046"/>
    <cellStyle name="Normal 140" xfId="1047"/>
    <cellStyle name="Normal 141" xfId="1048"/>
    <cellStyle name="Normal 142" xfId="1049"/>
    <cellStyle name="Normal 143" xfId="1050"/>
    <cellStyle name="Normal 144" xfId="1051"/>
    <cellStyle name="Normal 145" xfId="1052"/>
    <cellStyle name="Normal 146" xfId="1053"/>
    <cellStyle name="Normal 147" xfId="1054"/>
    <cellStyle name="Normal 148" xfId="1055"/>
    <cellStyle name="Normal 149" xfId="1056"/>
    <cellStyle name="Normal 15" xfId="1057"/>
    <cellStyle name="Normal 15 2" xfId="1058"/>
    <cellStyle name="Normal 150" xfId="1059"/>
    <cellStyle name="Normal 151" xfId="1060"/>
    <cellStyle name="Normal 152" xfId="1061"/>
    <cellStyle name="Normal 153" xfId="1062"/>
    <cellStyle name="Normal 154" xfId="1063"/>
    <cellStyle name="Normal 155" xfId="1064"/>
    <cellStyle name="Normal 156" xfId="1065"/>
    <cellStyle name="Normal 157" xfId="1066"/>
    <cellStyle name="Normal 158" xfId="1067"/>
    <cellStyle name="Normal 159" xfId="1068"/>
    <cellStyle name="Normal 16" xfId="5"/>
    <cellStyle name="Normal 16 2" xfId="1069"/>
    <cellStyle name="Normal 160" xfId="1070"/>
    <cellStyle name="Normal 161" xfId="1071"/>
    <cellStyle name="Normal 162" xfId="1072"/>
    <cellStyle name="Normal 163" xfId="1073"/>
    <cellStyle name="Normal 164" xfId="1074"/>
    <cellStyle name="Normal 165" xfId="1075"/>
    <cellStyle name="Normal 166" xfId="1076"/>
    <cellStyle name="Normal 167" xfId="1077"/>
    <cellStyle name="Normal 168" xfId="1078"/>
    <cellStyle name="Normal 169" xfId="1079"/>
    <cellStyle name="Normal 17" xfId="1080"/>
    <cellStyle name="Normal 17 2" xfId="1081"/>
    <cellStyle name="Normal 170" xfId="1082"/>
    <cellStyle name="Normal 171" xfId="1083"/>
    <cellStyle name="Normal 172" xfId="1084"/>
    <cellStyle name="Normal 173" xfId="1085"/>
    <cellStyle name="Normal 174" xfId="1086"/>
    <cellStyle name="Normal 175" xfId="1087"/>
    <cellStyle name="Normal 176" xfId="1088"/>
    <cellStyle name="Normal 177" xfId="1089"/>
    <cellStyle name="Normal 178" xfId="1090"/>
    <cellStyle name="Normal 179" xfId="1091"/>
    <cellStyle name="Normal 18" xfId="1092"/>
    <cellStyle name="Normal 18 2" xfId="1093"/>
    <cellStyle name="Normal 180" xfId="1094"/>
    <cellStyle name="Normal 181" xfId="1095"/>
    <cellStyle name="Normal 182" xfId="1096"/>
    <cellStyle name="Normal 183" xfId="1097"/>
    <cellStyle name="Normal 184" xfId="1098"/>
    <cellStyle name="Normal 184 2" xfId="1099"/>
    <cellStyle name="Normal 185" xfId="1100"/>
    <cellStyle name="Normal 186" xfId="1101"/>
    <cellStyle name="Normal 187" xfId="1102"/>
    <cellStyle name="Normal 188" xfId="1103"/>
    <cellStyle name="Normal 189" xfId="1104"/>
    <cellStyle name="Normal 19" xfId="1105"/>
    <cellStyle name="Normal 190" xfId="1106"/>
    <cellStyle name="Normal 191" xfId="1107"/>
    <cellStyle name="Normal 192" xfId="1108"/>
    <cellStyle name="Normal 193" xfId="1109"/>
    <cellStyle name="Normal 194" xfId="1110"/>
    <cellStyle name="Normal 195" xfId="1111"/>
    <cellStyle name="Normal 196" xfId="1112"/>
    <cellStyle name="Normal 197" xfId="1113"/>
    <cellStyle name="Normal 198" xfId="1114"/>
    <cellStyle name="Normal 199" xfId="1115"/>
    <cellStyle name="Normal 2" xfId="3"/>
    <cellStyle name="Normal 2 1" xfId="1116"/>
    <cellStyle name="Normal 2 10" xfId="1117"/>
    <cellStyle name="Normal 2 11" xfId="1118"/>
    <cellStyle name="Normal 2 12" xfId="1119"/>
    <cellStyle name="Normal 2 13" xfId="1120"/>
    <cellStyle name="Normal 2 14" xfId="1121"/>
    <cellStyle name="Normal 2 15" xfId="1122"/>
    <cellStyle name="Normal 2 16" xfId="1123"/>
    <cellStyle name="Normal 2 17" xfId="1124"/>
    <cellStyle name="Normal 2 18" xfId="1125"/>
    <cellStyle name="Normal 2 2" xfId="1126"/>
    <cellStyle name="Normal 2 2 10" xfId="1127"/>
    <cellStyle name="Normal 2 2 11" xfId="1128"/>
    <cellStyle name="Normal 2 2 12" xfId="1129"/>
    <cellStyle name="Normal 2 2 13" xfId="1130"/>
    <cellStyle name="Normal 2 2 14" xfId="1131"/>
    <cellStyle name="Normal 2 2 15" xfId="1132"/>
    <cellStyle name="Normal 2 2 16" xfId="1133"/>
    <cellStyle name="Normal 2 2 2" xfId="1134"/>
    <cellStyle name="Normal 2 2 2 10" xfId="1135"/>
    <cellStyle name="Normal 2 2 2 11" xfId="1136"/>
    <cellStyle name="Normal 2 2 2 12" xfId="1137"/>
    <cellStyle name="Normal 2 2 2 13" xfId="1138"/>
    <cellStyle name="Normal 2 2 2 14" xfId="1139"/>
    <cellStyle name="Normal 2 2 2 2" xfId="1140"/>
    <cellStyle name="Normal 2 2 2 2 2" xfId="1141"/>
    <cellStyle name="Normal 2 2 2 3" xfId="1142"/>
    <cellStyle name="Normal 2 2 2 4" xfId="1143"/>
    <cellStyle name="Normal 2 2 2 5" xfId="1144"/>
    <cellStyle name="Normal 2 2 2 6" xfId="1145"/>
    <cellStyle name="Normal 2 2 2 7" xfId="1146"/>
    <cellStyle name="Normal 2 2 2 8" xfId="1147"/>
    <cellStyle name="Normal 2 2 2 9" xfId="1148"/>
    <cellStyle name="Normal 2 2 3" xfId="1149"/>
    <cellStyle name="Normal 2 2 4" xfId="1150"/>
    <cellStyle name="Normal 2 2 5" xfId="1151"/>
    <cellStyle name="Normal 2 2 5 2" xfId="1152"/>
    <cellStyle name="Normal 2 2 6" xfId="1153"/>
    <cellStyle name="Normal 2 2 7" xfId="1154"/>
    <cellStyle name="Normal 2 2 8" xfId="1155"/>
    <cellStyle name="Normal 2 2 9" xfId="1156"/>
    <cellStyle name="Normal 2 3" xfId="1157"/>
    <cellStyle name="Normal 2 3 10" xfId="1158"/>
    <cellStyle name="Normal 2 3 11" xfId="1159"/>
    <cellStyle name="Normal 2 3 12" xfId="1160"/>
    <cellStyle name="Normal 2 3 2" xfId="1161"/>
    <cellStyle name="Normal 2 3 2 2" xfId="1162"/>
    <cellStyle name="Normal 2 3 3" xfId="1163"/>
    <cellStyle name="Normal 2 3 4" xfId="1164"/>
    <cellStyle name="Normal 2 3 5" xfId="1165"/>
    <cellStyle name="Normal 2 3 6" xfId="1166"/>
    <cellStyle name="Normal 2 3 7" xfId="1167"/>
    <cellStyle name="Normal 2 3 8" xfId="1168"/>
    <cellStyle name="Normal 2 3 9" xfId="1169"/>
    <cellStyle name="Normal 2 4" xfId="1170"/>
    <cellStyle name="Normal 2 4 2" xfId="1171"/>
    <cellStyle name="Normal 2 5" xfId="1172"/>
    <cellStyle name="Normal 2 5 2" xfId="1173"/>
    <cellStyle name="Normal 2 6" xfId="1174"/>
    <cellStyle name="Normal 2 6 2" xfId="1175"/>
    <cellStyle name="Normal 2 7" xfId="1176"/>
    <cellStyle name="Normal 2 7 2" xfId="1177"/>
    <cellStyle name="Normal 2 8" xfId="1178"/>
    <cellStyle name="Normal 2 9" xfId="1179"/>
    <cellStyle name="Normal 2_ORÇAMENTO ESTACIONAMENTO DE CAMINHÕES" xfId="1180"/>
    <cellStyle name="Normal 20" xfId="1181"/>
    <cellStyle name="Normal 200" xfId="1182"/>
    <cellStyle name="Normal 201" xfId="1183"/>
    <cellStyle name="Normal 202" xfId="1184"/>
    <cellStyle name="Normal 203" xfId="1185"/>
    <cellStyle name="Normal 204" xfId="1186"/>
    <cellStyle name="Normal 205" xfId="1187"/>
    <cellStyle name="Normal 206" xfId="1188"/>
    <cellStyle name="Normal 207" xfId="1189"/>
    <cellStyle name="Normal 21" xfId="1190"/>
    <cellStyle name="Normal 21 2" xfId="1191"/>
    <cellStyle name="Normal 22" xfId="1192"/>
    <cellStyle name="Normal 22 2" xfId="1193"/>
    <cellStyle name="Normal 23" xfId="1194"/>
    <cellStyle name="Normal 23 2" xfId="1195"/>
    <cellStyle name="Normal 24" xfId="1196"/>
    <cellStyle name="Normal 24 2" xfId="1197"/>
    <cellStyle name="Normal 25" xfId="1198"/>
    <cellStyle name="Normal 25 2" xfId="1199"/>
    <cellStyle name="Normal 26" xfId="1200"/>
    <cellStyle name="Normal 26 2" xfId="1201"/>
    <cellStyle name="Normal 27" xfId="6"/>
    <cellStyle name="Normal 28" xfId="1202"/>
    <cellStyle name="Normal 28 2" xfId="1203"/>
    <cellStyle name="Normal 29" xfId="1204"/>
    <cellStyle name="Normal 29 2" xfId="1205"/>
    <cellStyle name="Normal 3" xfId="1206"/>
    <cellStyle name="Normal 3 1" xfId="1207"/>
    <cellStyle name="Normal 3 10" xfId="1208"/>
    <cellStyle name="Normal 3 11" xfId="1209"/>
    <cellStyle name="Normal 3 12" xfId="1210"/>
    <cellStyle name="Normal 3 13" xfId="1211"/>
    <cellStyle name="Normal 3 14" xfId="1212"/>
    <cellStyle name="Normal 3 15" xfId="1213"/>
    <cellStyle name="Normal 3 16" xfId="1214"/>
    <cellStyle name="Normal 3 17" xfId="1215"/>
    <cellStyle name="Normal 3 18" xfId="1216"/>
    <cellStyle name="Normal 3 19" xfId="1217"/>
    <cellStyle name="Normal 3 2" xfId="1218"/>
    <cellStyle name="Normal 3 2 2" xfId="1219"/>
    <cellStyle name="Normal 3 2 2 2" xfId="1220"/>
    <cellStyle name="Normal 3 2 2 3" xfId="1221"/>
    <cellStyle name="Normal 3 20" xfId="1222"/>
    <cellStyle name="Normal 3 21" xfId="1223"/>
    <cellStyle name="Normal 3 22" xfId="1224"/>
    <cellStyle name="Normal 3 23" xfId="1225"/>
    <cellStyle name="Normal 3 24" xfId="1226"/>
    <cellStyle name="Normal 3 25" xfId="1227"/>
    <cellStyle name="Normal 3 26" xfId="1228"/>
    <cellStyle name="Normal 3 27" xfId="1229"/>
    <cellStyle name="Normal 3 28" xfId="1230"/>
    <cellStyle name="Normal 3 29" xfId="1231"/>
    <cellStyle name="Normal 3 3" xfId="1232"/>
    <cellStyle name="Normal 3 3 2" xfId="1233"/>
    <cellStyle name="Normal 3 3 2 2" xfId="1234"/>
    <cellStyle name="Normal 3 3 2 3" xfId="1235"/>
    <cellStyle name="Normal 3 3 3" xfId="1236"/>
    <cellStyle name="Normal 3 30" xfId="1237"/>
    <cellStyle name="Normal 3 4" xfId="1238"/>
    <cellStyle name="Normal 3 4 2" xfId="1239"/>
    <cellStyle name="Normal 3 4 3" xfId="1240"/>
    <cellStyle name="Normal 3 4 4" xfId="1241"/>
    <cellStyle name="Normal 3 5" xfId="1242"/>
    <cellStyle name="Normal 3 5 2" xfId="1243"/>
    <cellStyle name="Normal 3 5 3" xfId="1244"/>
    <cellStyle name="Normal 3 6" xfId="1245"/>
    <cellStyle name="Normal 3 7" xfId="1246"/>
    <cellStyle name="Normal 3 8" xfId="1247"/>
    <cellStyle name="Normal 3 9" xfId="1248"/>
    <cellStyle name="Normal 30" xfId="1249"/>
    <cellStyle name="Normal 30 2" xfId="1250"/>
    <cellStyle name="Normal 31" xfId="1251"/>
    <cellStyle name="Normal 31 2" xfId="1252"/>
    <cellStyle name="Normal 32" xfId="1253"/>
    <cellStyle name="Normal 32 2" xfId="1254"/>
    <cellStyle name="Normal 33" xfId="1255"/>
    <cellStyle name="Normal 33 2" xfId="1256"/>
    <cellStyle name="Normal 34" xfId="1257"/>
    <cellStyle name="Normal 34 2" xfId="1258"/>
    <cellStyle name="Normal 35" xfId="1259"/>
    <cellStyle name="Normal 35 2" xfId="1260"/>
    <cellStyle name="Normal 36" xfId="1261"/>
    <cellStyle name="Normal 36 2" xfId="1262"/>
    <cellStyle name="Normal 37" xfId="1263"/>
    <cellStyle name="Normal 37 2" xfId="1264"/>
    <cellStyle name="Normal 38" xfId="1265"/>
    <cellStyle name="Normal 38 2" xfId="1266"/>
    <cellStyle name="Normal 39" xfId="1267"/>
    <cellStyle name="Normal 39 2" xfId="1268"/>
    <cellStyle name="Normal 4" xfId="1269"/>
    <cellStyle name="Normal 4 10" xfId="1270"/>
    <cellStyle name="Normal 4 11" xfId="1271"/>
    <cellStyle name="Normal 4 12" xfId="1272"/>
    <cellStyle name="Normal 4 13" xfId="1273"/>
    <cellStyle name="Normal 4 14" xfId="1274"/>
    <cellStyle name="Normal 4 15" xfId="1275"/>
    <cellStyle name="Normal 4 16" xfId="1276"/>
    <cellStyle name="Normal 4 17" xfId="1277"/>
    <cellStyle name="Normal 4 18" xfId="1278"/>
    <cellStyle name="Normal 4 19" xfId="1279"/>
    <cellStyle name="Normal 4 2" xfId="1280"/>
    <cellStyle name="Normal 4 2 2" xfId="1281"/>
    <cellStyle name="Normal 4 20" xfId="1282"/>
    <cellStyle name="Normal 4 3" xfId="1283"/>
    <cellStyle name="Normal 4 3 2" xfId="1284"/>
    <cellStyle name="Normal 4 4" xfId="1285"/>
    <cellStyle name="Normal 4 5" xfId="1286"/>
    <cellStyle name="Normal 4 6" xfId="1287"/>
    <cellStyle name="Normal 4 7" xfId="1288"/>
    <cellStyle name="Normal 4 8" xfId="1289"/>
    <cellStyle name="Normal 4 9" xfId="1290"/>
    <cellStyle name="Normal 4_Cópia de Orçamento SBTT" xfId="1291"/>
    <cellStyle name="Normal 40" xfId="1292"/>
    <cellStyle name="Normal 40 2" xfId="1293"/>
    <cellStyle name="Normal 41" xfId="1294"/>
    <cellStyle name="Normal 41 2" xfId="1295"/>
    <cellStyle name="Normal 42" xfId="1296"/>
    <cellStyle name="Normal 42 2" xfId="1297"/>
    <cellStyle name="Normal 43" xfId="1298"/>
    <cellStyle name="Normal 44" xfId="1299"/>
    <cellStyle name="Normal 45" xfId="1300"/>
    <cellStyle name="Normal 46" xfId="1301"/>
    <cellStyle name="Normal 46 2" xfId="1302"/>
    <cellStyle name="Normal 47" xfId="1303"/>
    <cellStyle name="Normal 47 2" xfId="1304"/>
    <cellStyle name="Normal 48" xfId="1305"/>
    <cellStyle name="Normal 48 2" xfId="1306"/>
    <cellStyle name="Normal 49" xfId="1307"/>
    <cellStyle name="Normal 5" xfId="1308"/>
    <cellStyle name="Normal 5 2" xfId="1309"/>
    <cellStyle name="Normal 5 2 2" xfId="1310"/>
    <cellStyle name="Normal 5 2 2 2" xfId="1311"/>
    <cellStyle name="Normal 5 3" xfId="1312"/>
    <cellStyle name="Normal 50" xfId="1313"/>
    <cellStyle name="Normal 50 2" xfId="1314"/>
    <cellStyle name="Normal 51" xfId="1315"/>
    <cellStyle name="Normal 52" xfId="1316"/>
    <cellStyle name="Normal 52 2" xfId="1317"/>
    <cellStyle name="Normal 53" xfId="1318"/>
    <cellStyle name="Normal 54" xfId="1319"/>
    <cellStyle name="Normal 55" xfId="1320"/>
    <cellStyle name="Normal 56" xfId="1321"/>
    <cellStyle name="Normal 56 2" xfId="1322"/>
    <cellStyle name="Normal 57" xfId="1323"/>
    <cellStyle name="Normal 57 2" xfId="1324"/>
    <cellStyle name="Normal 58" xfId="1325"/>
    <cellStyle name="Normal 59" xfId="1326"/>
    <cellStyle name="Normal 6" xfId="1327"/>
    <cellStyle name="Normal 6 2" xfId="1328"/>
    <cellStyle name="Normal 6 3" xfId="1329"/>
    <cellStyle name="Normal 60" xfId="1330"/>
    <cellStyle name="Normal 60 2" xfId="1331"/>
    <cellStyle name="Normal 61" xfId="1332"/>
    <cellStyle name="Normal 62" xfId="1333"/>
    <cellStyle name="Normal 63" xfId="1334"/>
    <cellStyle name="Normal 64" xfId="1335"/>
    <cellStyle name="Normal 65" xfId="1336"/>
    <cellStyle name="Normal 66" xfId="1337"/>
    <cellStyle name="Normal 67" xfId="1338"/>
    <cellStyle name="Normal 68" xfId="1339"/>
    <cellStyle name="Normal 69" xfId="1340"/>
    <cellStyle name="Normal 7" xfId="1341"/>
    <cellStyle name="Normal 7 2" xfId="1342"/>
    <cellStyle name="Normal 7 3" xfId="1343"/>
    <cellStyle name="Normal 7 3 2" xfId="1344"/>
    <cellStyle name="Normal 70" xfId="1345"/>
    <cellStyle name="Normal 71" xfId="1346"/>
    <cellStyle name="Normal 72" xfId="1347"/>
    <cellStyle name="Normal 73" xfId="1348"/>
    <cellStyle name="Normal 74" xfId="1349"/>
    <cellStyle name="Normal 75" xfId="1350"/>
    <cellStyle name="Normal 76" xfId="1351"/>
    <cellStyle name="Normal 77" xfId="1352"/>
    <cellStyle name="Normal 78" xfId="1353"/>
    <cellStyle name="Normal 79" xfId="1354"/>
    <cellStyle name="Normal 8" xfId="1355"/>
    <cellStyle name="Normal 8 2" xfId="1356"/>
    <cellStyle name="Normal 8 3" xfId="1357"/>
    <cellStyle name="Normal 80" xfId="1358"/>
    <cellStyle name="Normal 81" xfId="1359"/>
    <cellStyle name="Normal 82" xfId="1360"/>
    <cellStyle name="Normal 83" xfId="1361"/>
    <cellStyle name="Normal 84" xfId="1362"/>
    <cellStyle name="Normal 85" xfId="1363"/>
    <cellStyle name="Normal 86" xfId="1364"/>
    <cellStyle name="Normal 87" xfId="1365"/>
    <cellStyle name="Normal 88" xfId="1366"/>
    <cellStyle name="Normal 89" xfId="1367"/>
    <cellStyle name="Normal 9" xfId="1368"/>
    <cellStyle name="Normal 9 2" xfId="1369"/>
    <cellStyle name="Normal 90" xfId="1370"/>
    <cellStyle name="Normal 91" xfId="1371"/>
    <cellStyle name="Normal 92" xfId="1372"/>
    <cellStyle name="Normal 93" xfId="1373"/>
    <cellStyle name="Normal 94" xfId="1374"/>
    <cellStyle name="Normal 95" xfId="1375"/>
    <cellStyle name="Normal 96" xfId="1376"/>
    <cellStyle name="Normal 97" xfId="1377"/>
    <cellStyle name="Normal 98" xfId="1378"/>
    <cellStyle name="Normal 99" xfId="1379"/>
    <cellStyle name="Nota 1" xfId="1380"/>
    <cellStyle name="Nota 10" xfId="1381"/>
    <cellStyle name="Nota 10 2" xfId="1382"/>
    <cellStyle name="Nota 11" xfId="1383"/>
    <cellStyle name="Nota 11 2" xfId="1384"/>
    <cellStyle name="Nota 12" xfId="1385"/>
    <cellStyle name="Nota 12 2" xfId="1386"/>
    <cellStyle name="Nota 13" xfId="1387"/>
    <cellStyle name="Nota 13 2" xfId="1388"/>
    <cellStyle name="Nota 14" xfId="1389"/>
    <cellStyle name="Nota 14 2" xfId="1390"/>
    <cellStyle name="Nota 15" xfId="1391"/>
    <cellStyle name="Nota 15 2" xfId="1392"/>
    <cellStyle name="Nota 16" xfId="1393"/>
    <cellStyle name="Nota 16 2" xfId="1394"/>
    <cellStyle name="Nota 17" xfId="1395"/>
    <cellStyle name="Nota 17 2" xfId="1396"/>
    <cellStyle name="Nota 18" xfId="1397"/>
    <cellStyle name="Nota 19" xfId="1398"/>
    <cellStyle name="Nota 2" xfId="1399"/>
    <cellStyle name="Nota 2 10" xfId="1400"/>
    <cellStyle name="Nota 2 11" xfId="1401"/>
    <cellStyle name="Nota 2 12" xfId="1402"/>
    <cellStyle name="Nota 2 13" xfId="1403"/>
    <cellStyle name="Nota 2 14" xfId="1404"/>
    <cellStyle name="Nota 2 15" xfId="1405"/>
    <cellStyle name="Nota 2 16" xfId="1406"/>
    <cellStyle name="Nota 2 17" xfId="1407"/>
    <cellStyle name="Nota 2 18" xfId="1408"/>
    <cellStyle name="Nota 2 19" xfId="1409"/>
    <cellStyle name="Nota 2 2" xfId="1410"/>
    <cellStyle name="Nota 2 2 2" xfId="1411"/>
    <cellStyle name="Nota 2 2 2 2" xfId="1412"/>
    <cellStyle name="Nota 2 2 3" xfId="1413"/>
    <cellStyle name="Nota 2 2 4" xfId="1414"/>
    <cellStyle name="Nota 2 2 4 2" xfId="1415"/>
    <cellStyle name="Nota 2 2 5" xfId="1416"/>
    <cellStyle name="Nota 2 20" xfId="1417"/>
    <cellStyle name="Nota 2 20 2" xfId="1418"/>
    <cellStyle name="Nota 2 21" xfId="1419"/>
    <cellStyle name="Nota 2 22" xfId="1420"/>
    <cellStyle name="Nota 2 3" xfId="1421"/>
    <cellStyle name="Nota 2 4" xfId="1422"/>
    <cellStyle name="Nota 2 5" xfId="1423"/>
    <cellStyle name="Nota 2 6" xfId="1424"/>
    <cellStyle name="Nota 2 7" xfId="1425"/>
    <cellStyle name="Nota 2 8" xfId="1426"/>
    <cellStyle name="Nota 2 9" xfId="1427"/>
    <cellStyle name="Nota 20" xfId="1428"/>
    <cellStyle name="Nota 21" xfId="1429"/>
    <cellStyle name="Nota 22" xfId="1430"/>
    <cellStyle name="Nota 23" xfId="1431"/>
    <cellStyle name="Nota 24" xfId="1432"/>
    <cellStyle name="Nota 25" xfId="1433"/>
    <cellStyle name="Nota 26" xfId="1434"/>
    <cellStyle name="Nota 27" xfId="1435"/>
    <cellStyle name="Nota 3" xfId="1436"/>
    <cellStyle name="Nota 3 2" xfId="1437"/>
    <cellStyle name="Nota 3 2 2" xfId="1438"/>
    <cellStyle name="Nota 3 2 2 2" xfId="1439"/>
    <cellStyle name="Nota 3 2 3" xfId="1440"/>
    <cellStyle name="Nota 3 2 4" xfId="1441"/>
    <cellStyle name="Nota 3 2 4 2" xfId="1442"/>
    <cellStyle name="Nota 3 2 5" xfId="1443"/>
    <cellStyle name="Nota 3 3" xfId="1444"/>
    <cellStyle name="Nota 3 4" xfId="1445"/>
    <cellStyle name="Nota 3 4 2" xfId="1446"/>
    <cellStyle name="Nota 3 5" xfId="1447"/>
    <cellStyle name="Nota 3 6" xfId="1448"/>
    <cellStyle name="Nota 4" xfId="1449"/>
    <cellStyle name="Nota 4 2" xfId="1450"/>
    <cellStyle name="Nota 4 2 2" xfId="1451"/>
    <cellStyle name="Nota 4 2 2 2" xfId="1452"/>
    <cellStyle name="Nota 4 2 3" xfId="1453"/>
    <cellStyle name="Nota 4 2 4" xfId="1454"/>
    <cellStyle name="Nota 4 2 4 2" xfId="1455"/>
    <cellStyle name="Nota 4 2 5" xfId="1456"/>
    <cellStyle name="Nota 4 3" xfId="1457"/>
    <cellStyle name="Nota 4 4" xfId="1458"/>
    <cellStyle name="Nota 4 4 2" xfId="1459"/>
    <cellStyle name="Nota 4 5" xfId="1460"/>
    <cellStyle name="Nota 4 6" xfId="1461"/>
    <cellStyle name="Nota 5" xfId="1462"/>
    <cellStyle name="Nota 5 2" xfId="1463"/>
    <cellStyle name="Nota 6" xfId="1464"/>
    <cellStyle name="Nota 6 2" xfId="1465"/>
    <cellStyle name="Nota 7" xfId="1466"/>
    <cellStyle name="Nota 7 2" xfId="1467"/>
    <cellStyle name="Nota 8" xfId="1468"/>
    <cellStyle name="Nota 8 2" xfId="1469"/>
    <cellStyle name="Nota 9" xfId="1470"/>
    <cellStyle name="Nota 9 2" xfId="1471"/>
    <cellStyle name="padroes" xfId="1472"/>
    <cellStyle name="padroes 1" xfId="1473"/>
    <cellStyle name="Percent 2" xfId="1474"/>
    <cellStyle name="planilhas" xfId="1475"/>
    <cellStyle name="planilhas 1" xfId="1476"/>
    <cellStyle name="Porcentagem" xfId="2" builtinId="5"/>
    <cellStyle name="Porcentagem 10 2" xfId="1477"/>
    <cellStyle name="Porcentagem 12 2" xfId="1478"/>
    <cellStyle name="Porcentagem 2" xfId="4"/>
    <cellStyle name="Porcentagem 2 1" xfId="1479"/>
    <cellStyle name="Porcentagem 2 2" xfId="1480"/>
    <cellStyle name="Porcentagem 2 2 2" xfId="1481"/>
    <cellStyle name="Porcentagem 2 2 3" xfId="1482"/>
    <cellStyle name="Porcentagem 2 3" xfId="1483"/>
    <cellStyle name="Porcentagem 2 3 2" xfId="1484"/>
    <cellStyle name="Porcentagem 2 3 2 2" xfId="1485"/>
    <cellStyle name="Porcentagem 2 3 3" xfId="1486"/>
    <cellStyle name="Porcentagem 2 3 3 2" xfId="1487"/>
    <cellStyle name="Porcentagem 2 3 4" xfId="1488"/>
    <cellStyle name="Porcentagem 2 4" xfId="1489"/>
    <cellStyle name="Porcentagem 2 5" xfId="1490"/>
    <cellStyle name="Porcentagem 2 6" xfId="1491"/>
    <cellStyle name="Porcentagem 2 6 2" xfId="1492"/>
    <cellStyle name="Porcentagem 2 7" xfId="1493"/>
    <cellStyle name="Porcentagem 3" xfId="1494"/>
    <cellStyle name="Porcentagem 3 2" xfId="1495"/>
    <cellStyle name="Porcentagem 3 2 2" xfId="1496"/>
    <cellStyle name="Porcentagem 3 3" xfId="1497"/>
    <cellStyle name="Porcentagem 3 4" xfId="1498"/>
    <cellStyle name="Porcentagem 3 4 2" xfId="1499"/>
    <cellStyle name="Porcentagem 3 5" xfId="1500"/>
    <cellStyle name="Porcentagem 3 5 2" xfId="1501"/>
    <cellStyle name="Porcentagem 4" xfId="1502"/>
    <cellStyle name="Porcentagem 4 2" xfId="1503"/>
    <cellStyle name="Porcentagem 4 2 2" xfId="1504"/>
    <cellStyle name="Porcentagem 4 2 2 2" xfId="1505"/>
    <cellStyle name="Porcentagem 4 2 3" xfId="1506"/>
    <cellStyle name="Porcentagem 4 2 4" xfId="1507"/>
    <cellStyle name="Porcentagem 4 3" xfId="1508"/>
    <cellStyle name="Porcentagem 4 4" xfId="1509"/>
    <cellStyle name="Porcentagem 4 4 2" xfId="1510"/>
    <cellStyle name="Porcentagem 4 5" xfId="1511"/>
    <cellStyle name="Porcentagem 4 5 2" xfId="1512"/>
    <cellStyle name="Porcentagem 5" xfId="1513"/>
    <cellStyle name="Porcentagem 5 2" xfId="1514"/>
    <cellStyle name="Porcentagem 6" xfId="1515"/>
    <cellStyle name="Porcentagem 6 2" xfId="1516"/>
    <cellStyle name="Porcentagem 7" xfId="1517"/>
    <cellStyle name="Porcentagem 7 2" xfId="1518"/>
    <cellStyle name="Porcentagem 8 2" xfId="1519"/>
    <cellStyle name="Porcentagem 9 2" xfId="1520"/>
    <cellStyle name="Result" xfId="1521"/>
    <cellStyle name="Result2" xfId="1522"/>
    <cellStyle name="Saída 1" xfId="1523"/>
    <cellStyle name="Saída 10 2" xfId="1524"/>
    <cellStyle name="Saída 11 2" xfId="1525"/>
    <cellStyle name="Saída 12 2" xfId="1526"/>
    <cellStyle name="Saída 13 2" xfId="1527"/>
    <cellStyle name="Saída 14 2" xfId="1528"/>
    <cellStyle name="Saída 15 2" xfId="1529"/>
    <cellStyle name="Saída 16 2" xfId="1530"/>
    <cellStyle name="Saída 17 2" xfId="1531"/>
    <cellStyle name="Saída 2" xfId="1532"/>
    <cellStyle name="Saída 2 2" xfId="1533"/>
    <cellStyle name="Saída 3" xfId="1534"/>
    <cellStyle name="Saída 3 2" xfId="1535"/>
    <cellStyle name="Saída 4" xfId="1536"/>
    <cellStyle name="Saída 4 2" xfId="1537"/>
    <cellStyle name="Saída 5" xfId="1538"/>
    <cellStyle name="Saída 5 2" xfId="1539"/>
    <cellStyle name="Saída 6" xfId="1540"/>
    <cellStyle name="Saída 6 2" xfId="1541"/>
    <cellStyle name="Saída 7" xfId="1542"/>
    <cellStyle name="Saída 7 2" xfId="1543"/>
    <cellStyle name="Saída 8" xfId="1544"/>
    <cellStyle name="Saída 8 2" xfId="1545"/>
    <cellStyle name="Saída 9 2" xfId="1546"/>
    <cellStyle name="Separador de milhares 10" xfId="1547"/>
    <cellStyle name="Separador de milhares 10 10" xfId="1548"/>
    <cellStyle name="Separador de milhares 10 10 2" xfId="2116"/>
    <cellStyle name="Separador de milhares 10 11" xfId="1549"/>
    <cellStyle name="Separador de milhares 10 11 2" xfId="2117"/>
    <cellStyle name="Separador de milhares 10 12" xfId="1550"/>
    <cellStyle name="Separador de milhares 10 12 2" xfId="2118"/>
    <cellStyle name="Separador de milhares 10 13" xfId="1551"/>
    <cellStyle name="Separador de milhares 10 13 2" xfId="2119"/>
    <cellStyle name="Separador de milhares 10 14" xfId="1552"/>
    <cellStyle name="Separador de milhares 10 14 2" xfId="2120"/>
    <cellStyle name="Separador de milhares 10 15" xfId="2115"/>
    <cellStyle name="Separador de milhares 10 2" xfId="1553"/>
    <cellStyle name="Separador de milhares 10 2 2" xfId="2121"/>
    <cellStyle name="Separador de milhares 10 3" xfId="1554"/>
    <cellStyle name="Separador de milhares 10 3 2" xfId="2122"/>
    <cellStyle name="Separador de milhares 10 4" xfId="1555"/>
    <cellStyle name="Separador de milhares 10 4 2" xfId="2123"/>
    <cellStyle name="Separador de milhares 10 5" xfId="1556"/>
    <cellStyle name="Separador de milhares 10 5 2" xfId="2124"/>
    <cellStyle name="Separador de milhares 10 6" xfId="1557"/>
    <cellStyle name="Separador de milhares 10 6 2" xfId="2125"/>
    <cellStyle name="Separador de milhares 10 7" xfId="1558"/>
    <cellStyle name="Separador de milhares 10 7 2" xfId="2126"/>
    <cellStyle name="Separador de milhares 10 8" xfId="1559"/>
    <cellStyle name="Separador de milhares 10 8 2" xfId="2127"/>
    <cellStyle name="Separador de milhares 10 9" xfId="1560"/>
    <cellStyle name="Separador de milhares 10 9 2" xfId="2128"/>
    <cellStyle name="Separador de milhares 100" xfId="1561"/>
    <cellStyle name="Separador de milhares 100 2" xfId="2129"/>
    <cellStyle name="Separador de milhares 101" xfId="1562"/>
    <cellStyle name="Separador de milhares 101 2" xfId="2130"/>
    <cellStyle name="Separador de milhares 102" xfId="1563"/>
    <cellStyle name="Separador de milhares 102 2" xfId="2131"/>
    <cellStyle name="Separador de milhares 103" xfId="1564"/>
    <cellStyle name="Separador de milhares 103 2" xfId="2132"/>
    <cellStyle name="Separador de milhares 104" xfId="1565"/>
    <cellStyle name="Separador de milhares 104 2" xfId="2133"/>
    <cellStyle name="Separador de milhares 105" xfId="1566"/>
    <cellStyle name="Separador de milhares 105 2" xfId="2134"/>
    <cellStyle name="Separador de milhares 106" xfId="1567"/>
    <cellStyle name="Separador de milhares 106 2" xfId="2135"/>
    <cellStyle name="Separador de milhares 107" xfId="1568"/>
    <cellStyle name="Separador de milhares 107 2" xfId="2136"/>
    <cellStyle name="Separador de milhares 108" xfId="1569"/>
    <cellStyle name="Separador de milhares 108 2" xfId="2137"/>
    <cellStyle name="Separador de milhares 109" xfId="1570"/>
    <cellStyle name="Separador de milhares 109 2" xfId="2138"/>
    <cellStyle name="Separador de milhares 11" xfId="1571"/>
    <cellStyle name="Separador de milhares 11 2" xfId="1572"/>
    <cellStyle name="Separador de milhares 11 2 2" xfId="2140"/>
    <cellStyle name="Separador de milhares 11 3" xfId="2139"/>
    <cellStyle name="Separador de milhares 110" xfId="1573"/>
    <cellStyle name="Separador de milhares 110 2" xfId="2141"/>
    <cellStyle name="Separador de milhares 111" xfId="1574"/>
    <cellStyle name="Separador de milhares 111 2" xfId="2142"/>
    <cellStyle name="Separador de milhares 112" xfId="1575"/>
    <cellStyle name="Separador de milhares 112 2" xfId="2143"/>
    <cellStyle name="Separador de milhares 113" xfId="1576"/>
    <cellStyle name="Separador de milhares 113 2" xfId="2144"/>
    <cellStyle name="Separador de milhares 114" xfId="1577"/>
    <cellStyle name="Separador de milhares 114 2" xfId="2145"/>
    <cellStyle name="Separador de milhares 115" xfId="1578"/>
    <cellStyle name="Separador de milhares 115 2" xfId="2146"/>
    <cellStyle name="Separador de milhares 116" xfId="1579"/>
    <cellStyle name="Separador de milhares 116 2" xfId="2147"/>
    <cellStyle name="Separador de milhares 117" xfId="1580"/>
    <cellStyle name="Separador de milhares 117 2" xfId="2148"/>
    <cellStyle name="Separador de milhares 118" xfId="1581"/>
    <cellStyle name="Separador de milhares 118 2" xfId="2149"/>
    <cellStyle name="Separador de milhares 119" xfId="1582"/>
    <cellStyle name="Separador de milhares 119 2" xfId="2150"/>
    <cellStyle name="Separador de milhares 12" xfId="1583"/>
    <cellStyle name="Separador de milhares 12 2" xfId="1584"/>
    <cellStyle name="Separador de milhares 12 2 2" xfId="2152"/>
    <cellStyle name="Separador de milhares 12 3" xfId="2151"/>
    <cellStyle name="Separador de milhares 120" xfId="1585"/>
    <cellStyle name="Separador de milhares 120 2" xfId="2153"/>
    <cellStyle name="Separador de milhares 121" xfId="1586"/>
    <cellStyle name="Separador de milhares 121 2" xfId="2154"/>
    <cellStyle name="Separador de milhares 122" xfId="1587"/>
    <cellStyle name="Separador de milhares 122 2" xfId="2155"/>
    <cellStyle name="Separador de milhares 123" xfId="1588"/>
    <cellStyle name="Separador de milhares 123 2" xfId="2156"/>
    <cellStyle name="Separador de milhares 124" xfId="1589"/>
    <cellStyle name="Separador de milhares 124 2" xfId="2157"/>
    <cellStyle name="Separador de milhares 125" xfId="1590"/>
    <cellStyle name="Separador de milhares 125 2" xfId="2158"/>
    <cellStyle name="Separador de milhares 126" xfId="1591"/>
    <cellStyle name="Separador de milhares 126 2" xfId="2159"/>
    <cellStyle name="Separador de milhares 127" xfId="1592"/>
    <cellStyle name="Separador de milhares 127 2" xfId="2160"/>
    <cellStyle name="Separador de milhares 128" xfId="1593"/>
    <cellStyle name="Separador de milhares 128 2" xfId="2161"/>
    <cellStyle name="Separador de milhares 129" xfId="1594"/>
    <cellStyle name="Separador de milhares 129 2" xfId="2162"/>
    <cellStyle name="Separador de milhares 13" xfId="1595"/>
    <cellStyle name="Separador de milhares 13 2" xfId="1596"/>
    <cellStyle name="Separador de milhares 13 2 2" xfId="2164"/>
    <cellStyle name="Separador de milhares 13 3" xfId="2163"/>
    <cellStyle name="Separador de milhares 130" xfId="1597"/>
    <cellStyle name="Separador de milhares 130 2" xfId="2165"/>
    <cellStyle name="Separador de milhares 131" xfId="1598"/>
    <cellStyle name="Separador de milhares 131 2" xfId="2166"/>
    <cellStyle name="Separador de milhares 132" xfId="1599"/>
    <cellStyle name="Separador de milhares 132 2" xfId="2167"/>
    <cellStyle name="Separador de milhares 133" xfId="1600"/>
    <cellStyle name="Separador de milhares 133 2" xfId="2168"/>
    <cellStyle name="Separador de milhares 134" xfId="1601"/>
    <cellStyle name="Separador de milhares 134 2" xfId="2169"/>
    <cellStyle name="Separador de milhares 135" xfId="1602"/>
    <cellStyle name="Separador de milhares 135 2" xfId="2170"/>
    <cellStyle name="Separador de milhares 136" xfId="1603"/>
    <cellStyle name="Separador de milhares 136 2" xfId="2171"/>
    <cellStyle name="Separador de milhares 137" xfId="1604"/>
    <cellStyle name="Separador de milhares 137 2" xfId="2172"/>
    <cellStyle name="Separador de milhares 138" xfId="1605"/>
    <cellStyle name="Separador de milhares 138 2" xfId="2173"/>
    <cellStyle name="Separador de milhares 139" xfId="1606"/>
    <cellStyle name="Separador de milhares 139 2" xfId="2174"/>
    <cellStyle name="Separador de milhares 14" xfId="1607"/>
    <cellStyle name="Separador de milhares 14 2" xfId="1608"/>
    <cellStyle name="Separador de milhares 14 2 2" xfId="2176"/>
    <cellStyle name="Separador de milhares 14 3" xfId="2175"/>
    <cellStyle name="Separador de milhares 140" xfId="1609"/>
    <cellStyle name="Separador de milhares 140 2" xfId="2177"/>
    <cellStyle name="Separador de milhares 141" xfId="1610"/>
    <cellStyle name="Separador de milhares 141 2" xfId="2178"/>
    <cellStyle name="Separador de milhares 142" xfId="1611"/>
    <cellStyle name="Separador de milhares 142 2" xfId="2179"/>
    <cellStyle name="Separador de milhares 143" xfId="1612"/>
    <cellStyle name="Separador de milhares 143 2" xfId="2180"/>
    <cellStyle name="Separador de milhares 144" xfId="1613"/>
    <cellStyle name="Separador de milhares 144 2" xfId="2181"/>
    <cellStyle name="Separador de milhares 145" xfId="1614"/>
    <cellStyle name="Separador de milhares 145 2" xfId="2182"/>
    <cellStyle name="Separador de milhares 146" xfId="1615"/>
    <cellStyle name="Separador de milhares 146 2" xfId="2183"/>
    <cellStyle name="Separador de milhares 147" xfId="1616"/>
    <cellStyle name="Separador de milhares 147 2" xfId="2184"/>
    <cellStyle name="Separador de milhares 148" xfId="1617"/>
    <cellStyle name="Separador de milhares 148 2" xfId="2185"/>
    <cellStyle name="Separador de milhares 149" xfId="1618"/>
    <cellStyle name="Separador de milhares 149 2" xfId="2186"/>
    <cellStyle name="Separador de milhares 15" xfId="1619"/>
    <cellStyle name="Separador de milhares 15 2" xfId="1620"/>
    <cellStyle name="Separador de milhares 15 2 2" xfId="2188"/>
    <cellStyle name="Separador de milhares 15 3" xfId="2187"/>
    <cellStyle name="Separador de milhares 150" xfId="1621"/>
    <cellStyle name="Separador de milhares 150 2" xfId="2189"/>
    <cellStyle name="Separador de milhares 151" xfId="1622"/>
    <cellStyle name="Separador de milhares 151 2" xfId="2190"/>
    <cellStyle name="Separador de milhares 152" xfId="1623"/>
    <cellStyle name="Separador de milhares 152 2" xfId="2191"/>
    <cellStyle name="Separador de milhares 153" xfId="1624"/>
    <cellStyle name="Separador de milhares 153 2" xfId="2192"/>
    <cellStyle name="Separador de milhares 154" xfId="1625"/>
    <cellStyle name="Separador de milhares 154 2" xfId="2193"/>
    <cellStyle name="Separador de milhares 155" xfId="1626"/>
    <cellStyle name="Separador de milhares 155 2" xfId="2194"/>
    <cellStyle name="Separador de milhares 156" xfId="1627"/>
    <cellStyle name="Separador de milhares 156 2" xfId="2195"/>
    <cellStyle name="Separador de milhares 157" xfId="1628"/>
    <cellStyle name="Separador de milhares 157 2" xfId="2196"/>
    <cellStyle name="Separador de milhares 158" xfId="1629"/>
    <cellStyle name="Separador de milhares 158 2" xfId="2197"/>
    <cellStyle name="Separador de milhares 159" xfId="1630"/>
    <cellStyle name="Separador de milhares 159 2" xfId="2198"/>
    <cellStyle name="Separador de milhares 16" xfId="1631"/>
    <cellStyle name="Separador de milhares 16 2" xfId="1632"/>
    <cellStyle name="Separador de milhares 16 2 2" xfId="2200"/>
    <cellStyle name="Separador de milhares 16 3" xfId="2199"/>
    <cellStyle name="Separador de milhares 160" xfId="1633"/>
    <cellStyle name="Separador de milhares 160 2" xfId="2201"/>
    <cellStyle name="Separador de milhares 161" xfId="1634"/>
    <cellStyle name="Separador de milhares 161 2" xfId="2202"/>
    <cellStyle name="Separador de milhares 162" xfId="1635"/>
    <cellStyle name="Separador de milhares 162 2" xfId="2203"/>
    <cellStyle name="Separador de milhares 163" xfId="1636"/>
    <cellStyle name="Separador de milhares 163 2" xfId="2204"/>
    <cellStyle name="Separador de milhares 164" xfId="1637"/>
    <cellStyle name="Separador de milhares 164 2" xfId="2205"/>
    <cellStyle name="Separador de milhares 165" xfId="1638"/>
    <cellStyle name="Separador de milhares 165 2" xfId="2206"/>
    <cellStyle name="Separador de milhares 166" xfId="1639"/>
    <cellStyle name="Separador de milhares 166 2" xfId="2207"/>
    <cellStyle name="Separador de milhares 167" xfId="1640"/>
    <cellStyle name="Separador de milhares 167 2" xfId="2208"/>
    <cellStyle name="Separador de milhares 168" xfId="1641"/>
    <cellStyle name="Separador de milhares 168 2" xfId="2209"/>
    <cellStyle name="Separador de milhares 169" xfId="1642"/>
    <cellStyle name="Separador de milhares 169 2" xfId="2210"/>
    <cellStyle name="Separador de milhares 17" xfId="1643"/>
    <cellStyle name="Separador de milhares 17 2" xfId="2211"/>
    <cellStyle name="Separador de milhares 170" xfId="1644"/>
    <cellStyle name="Separador de milhares 170 2" xfId="2212"/>
    <cellStyle name="Separador de milhares 171" xfId="1645"/>
    <cellStyle name="Separador de milhares 171 2" xfId="2213"/>
    <cellStyle name="Separador de milhares 172" xfId="1646"/>
    <cellStyle name="Separador de milhares 172 2" xfId="2214"/>
    <cellStyle name="Separador de milhares 173" xfId="1647"/>
    <cellStyle name="Separador de milhares 173 2" xfId="2215"/>
    <cellStyle name="Separador de milhares 174" xfId="1648"/>
    <cellStyle name="Separador de milhares 174 2" xfId="2216"/>
    <cellStyle name="Separador de milhares 175" xfId="1649"/>
    <cellStyle name="Separador de milhares 175 2" xfId="2217"/>
    <cellStyle name="Separador de milhares 176" xfId="1650"/>
    <cellStyle name="Separador de milhares 176 2" xfId="2218"/>
    <cellStyle name="Separador de milhares 177" xfId="1651"/>
    <cellStyle name="Separador de milhares 177 2" xfId="2219"/>
    <cellStyle name="Separador de milhares 178" xfId="1652"/>
    <cellStyle name="Separador de milhares 178 2" xfId="2220"/>
    <cellStyle name="Separador de milhares 179" xfId="1653"/>
    <cellStyle name="Separador de milhares 179 2" xfId="2221"/>
    <cellStyle name="Separador de milhares 18" xfId="1654"/>
    <cellStyle name="Separador de milhares 18 2" xfId="1655"/>
    <cellStyle name="Separador de milhares 18 2 2" xfId="2223"/>
    <cellStyle name="Separador de milhares 18 3" xfId="2222"/>
    <cellStyle name="Separador de milhares 180" xfId="1656"/>
    <cellStyle name="Separador de milhares 180 2" xfId="2224"/>
    <cellStyle name="Separador de milhares 181" xfId="1657"/>
    <cellStyle name="Separador de milhares 181 2" xfId="2225"/>
    <cellStyle name="Separador de milhares 182" xfId="1658"/>
    <cellStyle name="Separador de milhares 182 2" xfId="2226"/>
    <cellStyle name="Separador de milhares 183" xfId="1659"/>
    <cellStyle name="Separador de milhares 183 2" xfId="2227"/>
    <cellStyle name="Separador de milhares 184" xfId="1660"/>
    <cellStyle name="Separador de milhares 184 2" xfId="2228"/>
    <cellStyle name="Separador de milhares 185" xfId="1661"/>
    <cellStyle name="Separador de milhares 185 2" xfId="2229"/>
    <cellStyle name="Separador de milhares 19" xfId="1662"/>
    <cellStyle name="Separador de milhares 19 2" xfId="1663"/>
    <cellStyle name="Separador de milhares 19 2 2" xfId="2231"/>
    <cellStyle name="Separador de milhares 19 3" xfId="2230"/>
    <cellStyle name="Separador de milhares 2" xfId="1664"/>
    <cellStyle name="Separador de milhares 2 1" xfId="1665"/>
    <cellStyle name="Separador de milhares 2 10" xfId="1666"/>
    <cellStyle name="Separador de milhares 2 10 2" xfId="2233"/>
    <cellStyle name="Separador de milhares 2 11" xfId="1667"/>
    <cellStyle name="Separador de milhares 2 11 2" xfId="2234"/>
    <cellStyle name="Separador de milhares 2 12" xfId="1668"/>
    <cellStyle name="Separador de milhares 2 12 2" xfId="2235"/>
    <cellStyle name="Separador de milhares 2 13" xfId="1669"/>
    <cellStyle name="Separador de milhares 2 13 2" xfId="2236"/>
    <cellStyle name="Separador de milhares 2 14" xfId="1670"/>
    <cellStyle name="Separador de milhares 2 14 2" xfId="2237"/>
    <cellStyle name="Separador de milhares 2 15" xfId="1671"/>
    <cellStyle name="Separador de milhares 2 15 2" xfId="2238"/>
    <cellStyle name="Separador de milhares 2 16" xfId="1672"/>
    <cellStyle name="Separador de milhares 2 16 2" xfId="2239"/>
    <cellStyle name="Separador de milhares 2 17" xfId="1673"/>
    <cellStyle name="Separador de milhares 2 17 2" xfId="2240"/>
    <cellStyle name="Separador de milhares 2 18" xfId="1674"/>
    <cellStyle name="Separador de milhares 2 18 2" xfId="2241"/>
    <cellStyle name="Separador de milhares 2 19" xfId="1675"/>
    <cellStyle name="Separador de milhares 2 19 2" xfId="2242"/>
    <cellStyle name="Separador de milhares 2 2" xfId="1676"/>
    <cellStyle name="Separador de milhares 2 2 10" xfId="1677"/>
    <cellStyle name="Separador de milhares 2 2 10 2" xfId="2243"/>
    <cellStyle name="Separador de milhares 2 2 11" xfId="1678"/>
    <cellStyle name="Separador de milhares 2 2 11 2" xfId="2244"/>
    <cellStyle name="Separador de milhares 2 2 12" xfId="1679"/>
    <cellStyle name="Separador de milhares 2 2 12 2" xfId="2245"/>
    <cellStyle name="Separador de milhares 2 2 13" xfId="1680"/>
    <cellStyle name="Separador de milhares 2 2 2" xfId="1681"/>
    <cellStyle name="Separador de milhares 2 2 2 2" xfId="1682"/>
    <cellStyle name="Separador de milhares 2 2 2 2 2" xfId="2247"/>
    <cellStyle name="Separador de milhares 2 2 2 3" xfId="2246"/>
    <cellStyle name="Separador de milhares 2 2 3" xfId="1683"/>
    <cellStyle name="Separador de milhares 2 2 3 2" xfId="2248"/>
    <cellStyle name="Separador de milhares 2 2 4" xfId="1684"/>
    <cellStyle name="Separador de milhares 2 2 4 2" xfId="2249"/>
    <cellStyle name="Separador de milhares 2 2 5" xfId="1685"/>
    <cellStyle name="Separador de milhares 2 2 5 2" xfId="2250"/>
    <cellStyle name="Separador de milhares 2 2 6" xfId="1686"/>
    <cellStyle name="Separador de milhares 2 2 6 2" xfId="2251"/>
    <cellStyle name="Separador de milhares 2 2 7" xfId="1687"/>
    <cellStyle name="Separador de milhares 2 2 7 2" xfId="2252"/>
    <cellStyle name="Separador de milhares 2 2 8" xfId="1688"/>
    <cellStyle name="Separador de milhares 2 2 8 2" xfId="2253"/>
    <cellStyle name="Separador de milhares 2 2 9" xfId="1689"/>
    <cellStyle name="Separador de milhares 2 2 9 2" xfId="2254"/>
    <cellStyle name="Separador de milhares 2 20" xfId="1690"/>
    <cellStyle name="Separador de milhares 2 20 2" xfId="2255"/>
    <cellStyle name="Separador de milhares 2 21" xfId="1691"/>
    <cellStyle name="Separador de milhares 2 21 2" xfId="2256"/>
    <cellStyle name="Separador de milhares 2 22" xfId="1692"/>
    <cellStyle name="Separador de milhares 2 22 2" xfId="2257"/>
    <cellStyle name="Separador de milhares 2 23" xfId="1693"/>
    <cellStyle name="Separador de milhares 2 23 2" xfId="2258"/>
    <cellStyle name="Separador de milhares 2 24" xfId="1694"/>
    <cellStyle name="Separador de milhares 2 24 2" xfId="2259"/>
    <cellStyle name="Separador de milhares 2 25" xfId="1695"/>
    <cellStyle name="Separador de milhares 2 25 2" xfId="2260"/>
    <cellStyle name="Separador de milhares 2 26" xfId="1696"/>
    <cellStyle name="Separador de milhares 2 26 2" xfId="2261"/>
    <cellStyle name="Separador de milhares 2 27" xfId="1697"/>
    <cellStyle name="Separador de milhares 2 27 2" xfId="2262"/>
    <cellStyle name="Separador de milhares 2 28" xfId="1698"/>
    <cellStyle name="Separador de milhares 2 28 2" xfId="2263"/>
    <cellStyle name="Separador de milhares 2 29" xfId="1699"/>
    <cellStyle name="Separador de milhares 2 29 2" xfId="1700"/>
    <cellStyle name="Separador de milhares 2 29 2 2" xfId="2265"/>
    <cellStyle name="Separador de milhares 2 29 3" xfId="2264"/>
    <cellStyle name="Separador de milhares 2 3" xfId="1701"/>
    <cellStyle name="Separador de milhares 2 3 2" xfId="2266"/>
    <cellStyle name="Separador de milhares 2 30" xfId="1702"/>
    <cellStyle name="Separador de milhares 2 30 2" xfId="2267"/>
    <cellStyle name="Separador de milhares 2 31" xfId="1703"/>
    <cellStyle name="Separador de milhares 2 31 2" xfId="2268"/>
    <cellStyle name="Separador de milhares 2 32" xfId="1704"/>
    <cellStyle name="Separador de milhares 2 32 2" xfId="2269"/>
    <cellStyle name="Separador de milhares 2 33" xfId="1705"/>
    <cellStyle name="Separador de milhares 2 33 2" xfId="2270"/>
    <cellStyle name="Separador de milhares 2 34" xfId="1706"/>
    <cellStyle name="Separador de milhares 2 34 2" xfId="2271"/>
    <cellStyle name="Separador de milhares 2 35" xfId="1707"/>
    <cellStyle name="Separador de milhares 2 35 2" xfId="2272"/>
    <cellStyle name="Separador de milhares 2 36" xfId="1708"/>
    <cellStyle name="Separador de milhares 2 36 2" xfId="2273"/>
    <cellStyle name="Separador de milhares 2 37" xfId="1709"/>
    <cellStyle name="Separador de milhares 2 37 2" xfId="2274"/>
    <cellStyle name="Separador de milhares 2 38" xfId="1710"/>
    <cellStyle name="Separador de milhares 2 38 2" xfId="2275"/>
    <cellStyle name="Separador de milhares 2 39" xfId="1711"/>
    <cellStyle name="Separador de milhares 2 39 2" xfId="2276"/>
    <cellStyle name="Separador de milhares 2 4" xfId="1712"/>
    <cellStyle name="Separador de milhares 2 4 2" xfId="2277"/>
    <cellStyle name="Separador de milhares 2 40" xfId="1713"/>
    <cellStyle name="Separador de milhares 2 40 2" xfId="2278"/>
    <cellStyle name="Separador de milhares 2 41" xfId="1714"/>
    <cellStyle name="Separador de milhares 2 41 2" xfId="2279"/>
    <cellStyle name="Separador de milhares 2 42" xfId="1715"/>
    <cellStyle name="Separador de milhares 2 42 2" xfId="2280"/>
    <cellStyle name="Separador de milhares 2 43" xfId="1716"/>
    <cellStyle name="Separador de milhares 2 43 2" xfId="2281"/>
    <cellStyle name="Separador de milhares 2 44" xfId="1717"/>
    <cellStyle name="Separador de milhares 2 44 2" xfId="1718"/>
    <cellStyle name="Separador de milhares 2 44 2 2" xfId="2283"/>
    <cellStyle name="Separador de milhares 2 44 3" xfId="2282"/>
    <cellStyle name="Separador de milhares 2 45" xfId="2232"/>
    <cellStyle name="Separador de milhares 2 5" xfId="1719"/>
    <cellStyle name="Separador de milhares 2 5 2" xfId="2284"/>
    <cellStyle name="Separador de milhares 2 6" xfId="1720"/>
    <cellStyle name="Separador de milhares 2 6 2" xfId="2285"/>
    <cellStyle name="Separador de milhares 2 7" xfId="1721"/>
    <cellStyle name="Separador de milhares 2 7 2" xfId="2286"/>
    <cellStyle name="Separador de milhares 2 8" xfId="1722"/>
    <cellStyle name="Separador de milhares 2 8 2" xfId="2287"/>
    <cellStyle name="Separador de milhares 2 9" xfId="1723"/>
    <cellStyle name="Separador de milhares 2 9 2" xfId="2288"/>
    <cellStyle name="Separador de milhares 20" xfId="1724"/>
    <cellStyle name="Separador de milhares 20 2" xfId="2289"/>
    <cellStyle name="Separador de milhares 21" xfId="1725"/>
    <cellStyle name="Separador de milhares 21 2" xfId="2290"/>
    <cellStyle name="Separador de milhares 22" xfId="1726"/>
    <cellStyle name="Separador de milhares 22 2" xfId="1727"/>
    <cellStyle name="Separador de milhares 22 2 2" xfId="2292"/>
    <cellStyle name="Separador de milhares 22 3" xfId="2291"/>
    <cellStyle name="Separador de milhares 23" xfId="1728"/>
    <cellStyle name="Separador de milhares 23 2" xfId="2293"/>
    <cellStyle name="Separador de milhares 24" xfId="1729"/>
    <cellStyle name="Separador de milhares 24 2" xfId="2294"/>
    <cellStyle name="Separador de milhares 25" xfId="1730"/>
    <cellStyle name="Separador de milhares 25 2" xfId="1731"/>
    <cellStyle name="Separador de milhares 25 2 2" xfId="2296"/>
    <cellStyle name="Separador de milhares 25 3" xfId="2295"/>
    <cellStyle name="Separador de milhares 26" xfId="1732"/>
    <cellStyle name="Separador de milhares 26 2" xfId="1733"/>
    <cellStyle name="Separador de milhares 26 2 2" xfId="2298"/>
    <cellStyle name="Separador de milhares 26 3" xfId="2297"/>
    <cellStyle name="Separador de milhares 27" xfId="1734"/>
    <cellStyle name="Separador de milhares 27 2" xfId="1735"/>
    <cellStyle name="Separador de milhares 27 2 2" xfId="1736"/>
    <cellStyle name="Separador de milhares 27 2 2 2" xfId="2301"/>
    <cellStyle name="Separador de milhares 27 2 3" xfId="2300"/>
    <cellStyle name="Separador de milhares 27 3" xfId="1737"/>
    <cellStyle name="Separador de milhares 27 3 2" xfId="2302"/>
    <cellStyle name="Separador de milhares 27 4" xfId="1738"/>
    <cellStyle name="Separador de milhares 27 4 2" xfId="1739"/>
    <cellStyle name="Separador de milhares 27 4 2 2" xfId="2304"/>
    <cellStyle name="Separador de milhares 27 4 3" xfId="2303"/>
    <cellStyle name="Separador de milhares 27 5" xfId="1740"/>
    <cellStyle name="Separador de milhares 27 5 2" xfId="2305"/>
    <cellStyle name="Separador de milhares 27 6" xfId="2299"/>
    <cellStyle name="Separador de milhares 28" xfId="1741"/>
    <cellStyle name="Separador de milhares 28 2" xfId="2306"/>
    <cellStyle name="Separador de milhares 29" xfId="1742"/>
    <cellStyle name="Separador de milhares 29 2" xfId="2307"/>
    <cellStyle name="Separador de milhares 3" xfId="1743"/>
    <cellStyle name="Separador de milhares 3 1" xfId="1744"/>
    <cellStyle name="Separador de milhares 3 2" xfId="1745"/>
    <cellStyle name="Separador de milhares 3 2 2" xfId="1746"/>
    <cellStyle name="Separador de milhares 3 2 2 2" xfId="1747"/>
    <cellStyle name="Separador de milhares 3 2 2 2 2" xfId="2311"/>
    <cellStyle name="Separador de milhares 3 2 2 3" xfId="1748"/>
    <cellStyle name="Separador de milhares 3 2 2 3 2" xfId="1749"/>
    <cellStyle name="Separador de milhares 3 2 2 3 2 2" xfId="2313"/>
    <cellStyle name="Separador de milhares 3 2 2 3 3" xfId="2312"/>
    <cellStyle name="Separador de milhares 3 2 2 4" xfId="2310"/>
    <cellStyle name="Separador de milhares 3 2 3" xfId="1750"/>
    <cellStyle name="Separador de milhares 3 2 3 2" xfId="1751"/>
    <cellStyle name="Separador de milhares 3 2 3 2 2" xfId="2315"/>
    <cellStyle name="Separador de milhares 3 2 3 3" xfId="2314"/>
    <cellStyle name="Separador de milhares 3 2 4" xfId="1752"/>
    <cellStyle name="Separador de milhares 3 2 4 2" xfId="2316"/>
    <cellStyle name="Separador de milhares 3 2 5" xfId="1753"/>
    <cellStyle name="Separador de milhares 3 2 5 2" xfId="2317"/>
    <cellStyle name="Separador de milhares 3 2 6" xfId="2309"/>
    <cellStyle name="Separador de milhares 3 3" xfId="1754"/>
    <cellStyle name="Separador de milhares 3 3 2" xfId="1755"/>
    <cellStyle name="Separador de milhares 3 3 2 2" xfId="2319"/>
    <cellStyle name="Separador de milhares 3 3 3" xfId="1756"/>
    <cellStyle name="Separador de milhares 3 3 3 2" xfId="2320"/>
    <cellStyle name="Separador de milhares 3 3 4" xfId="2318"/>
    <cellStyle name="Separador de milhares 3 4" xfId="1757"/>
    <cellStyle name="Separador de milhares 3 4 2" xfId="1758"/>
    <cellStyle name="Separador de milhares 3 4 2 2" xfId="2322"/>
    <cellStyle name="Separador de milhares 3 4 3" xfId="1759"/>
    <cellStyle name="Separador de milhares 3 4 3 2" xfId="1760"/>
    <cellStyle name="Separador de milhares 3 4 3 2 2" xfId="2324"/>
    <cellStyle name="Separador de milhares 3 4 3 3" xfId="2323"/>
    <cellStyle name="Separador de milhares 3 4 4" xfId="1761"/>
    <cellStyle name="Separador de milhares 3 4 4 2" xfId="2325"/>
    <cellStyle name="Separador de milhares 3 4 5" xfId="2321"/>
    <cellStyle name="Separador de milhares 3 5" xfId="1762"/>
    <cellStyle name="Separador de milhares 3 5 2" xfId="1763"/>
    <cellStyle name="Separador de milhares 3 5 2 2" xfId="2327"/>
    <cellStyle name="Separador de milhares 3 5 3" xfId="1764"/>
    <cellStyle name="Separador de milhares 3 5 3 2" xfId="2328"/>
    <cellStyle name="Separador de milhares 3 5 4" xfId="2326"/>
    <cellStyle name="Separador de milhares 3 6" xfId="2308"/>
    <cellStyle name="Separador de milhares 30" xfId="1765"/>
    <cellStyle name="Separador de milhares 30 2" xfId="2329"/>
    <cellStyle name="Separador de milhares 31" xfId="1766"/>
    <cellStyle name="Separador de milhares 31 2" xfId="2330"/>
    <cellStyle name="Separador de milhares 32" xfId="1767"/>
    <cellStyle name="Separador de milhares 32 2" xfId="2331"/>
    <cellStyle name="Separador de milhares 33" xfId="1768"/>
    <cellStyle name="Separador de milhares 33 2" xfId="2332"/>
    <cellStyle name="Separador de milhares 34" xfId="1769"/>
    <cellStyle name="Separador de milhares 34 2" xfId="2333"/>
    <cellStyle name="Separador de milhares 35" xfId="1770"/>
    <cellStyle name="Separador de milhares 35 2" xfId="2334"/>
    <cellStyle name="Separador de milhares 36" xfId="1771"/>
    <cellStyle name="Separador de milhares 36 2" xfId="2335"/>
    <cellStyle name="Separador de milhares 37" xfId="1772"/>
    <cellStyle name="Separador de milhares 37 2" xfId="2336"/>
    <cellStyle name="Separador de milhares 38" xfId="1773"/>
    <cellStyle name="Separador de milhares 38 2" xfId="2337"/>
    <cellStyle name="Separador de milhares 39" xfId="1774"/>
    <cellStyle name="Separador de milhares 39 2" xfId="2338"/>
    <cellStyle name="Separador de milhares 4" xfId="1775"/>
    <cellStyle name="Separador de milhares 4 2" xfId="1776"/>
    <cellStyle name="Separador de milhares 4 2 2" xfId="1777"/>
    <cellStyle name="Separador de milhares 4 2 2 2" xfId="2341"/>
    <cellStyle name="Separador de milhares 4 2 3" xfId="1778"/>
    <cellStyle name="Separador de milhares 4 2 3 2" xfId="1779"/>
    <cellStyle name="Separador de milhares 4 2 3 2 2" xfId="2343"/>
    <cellStyle name="Separador de milhares 4 2 3 3" xfId="2342"/>
    <cellStyle name="Separador de milhares 4 2 4" xfId="1780"/>
    <cellStyle name="Separador de milhares 4 2 4 2" xfId="2344"/>
    <cellStyle name="Separador de milhares 4 2 5" xfId="2340"/>
    <cellStyle name="Separador de milhares 4 3" xfId="1781"/>
    <cellStyle name="Separador de milhares 4 3 2" xfId="1782"/>
    <cellStyle name="Separador de milhares 4 3 2 2" xfId="2346"/>
    <cellStyle name="Separador de milhares 4 3 3" xfId="2345"/>
    <cellStyle name="Separador de milhares 4 4" xfId="1783"/>
    <cellStyle name="Separador de milhares 4 4 2" xfId="1784"/>
    <cellStyle name="Separador de milhares 4 4 2 2" xfId="2348"/>
    <cellStyle name="Separador de milhares 4 4 3" xfId="2347"/>
    <cellStyle name="Separador de milhares 4 5" xfId="1785"/>
    <cellStyle name="Separador de milhares 4 5 2" xfId="1786"/>
    <cellStyle name="Separador de milhares 4 5 2 2" xfId="2350"/>
    <cellStyle name="Separador de milhares 4 5 3" xfId="2349"/>
    <cellStyle name="Separador de milhares 4 6" xfId="1787"/>
    <cellStyle name="Separador de milhares 4 6 2" xfId="2351"/>
    <cellStyle name="Separador de milhares 4 7" xfId="1788"/>
    <cellStyle name="Separador de milhares 4 7 2" xfId="2352"/>
    <cellStyle name="Separador de milhares 4 8" xfId="2339"/>
    <cellStyle name="Separador de milhares 40" xfId="1789"/>
    <cellStyle name="Separador de milhares 40 2" xfId="2353"/>
    <cellStyle name="Separador de milhares 41" xfId="1790"/>
    <cellStyle name="Separador de milhares 41 2" xfId="2354"/>
    <cellStyle name="Separador de milhares 42" xfId="1791"/>
    <cellStyle name="Separador de milhares 42 2" xfId="2355"/>
    <cellStyle name="Separador de milhares 43" xfId="1792"/>
    <cellStyle name="Separador de milhares 43 2" xfId="2356"/>
    <cellStyle name="Separador de milhares 44" xfId="1793"/>
    <cellStyle name="Separador de milhares 44 2" xfId="2357"/>
    <cellStyle name="Separador de milhares 45" xfId="1794"/>
    <cellStyle name="Separador de milhares 45 2" xfId="2358"/>
    <cellStyle name="Separador de milhares 46" xfId="1795"/>
    <cellStyle name="Separador de milhares 46 2" xfId="2359"/>
    <cellStyle name="Separador de milhares 47" xfId="1796"/>
    <cellStyle name="Separador de milhares 47 2" xfId="2360"/>
    <cellStyle name="Separador de milhares 48" xfId="1797"/>
    <cellStyle name="Separador de milhares 48 2" xfId="2361"/>
    <cellStyle name="Separador de milhares 49" xfId="1798"/>
    <cellStyle name="Separador de milhares 49 2" xfId="2362"/>
    <cellStyle name="Separador de milhares 5" xfId="1799"/>
    <cellStyle name="Separador de milhares 5 2" xfId="1800"/>
    <cellStyle name="Separador de milhares 5 2 2" xfId="1801"/>
    <cellStyle name="Separador de milhares 5 2 3" xfId="1802"/>
    <cellStyle name="Separador de milhares 5 2 3 2" xfId="2364"/>
    <cellStyle name="Separador de milhares 5 2 4" xfId="1803"/>
    <cellStyle name="Separador de milhares 5 2 4 2" xfId="2365"/>
    <cellStyle name="Separador de milhares 5 3" xfId="1804"/>
    <cellStyle name="Separador de milhares 5 3 2" xfId="1805"/>
    <cellStyle name="Separador de milhares 5 3 2 2" xfId="2367"/>
    <cellStyle name="Separador de milhares 5 3 3" xfId="1806"/>
    <cellStyle name="Separador de milhares 5 3 3 2" xfId="2368"/>
    <cellStyle name="Separador de milhares 5 3 4" xfId="1807"/>
    <cellStyle name="Separador de milhares 5 3 4 2" xfId="2369"/>
    <cellStyle name="Separador de milhares 5 3 5" xfId="1808"/>
    <cellStyle name="Separador de milhares 5 3 5 2" xfId="1809"/>
    <cellStyle name="Separador de milhares 5 3 5 2 2" xfId="2371"/>
    <cellStyle name="Separador de milhares 5 3 5 3" xfId="2370"/>
    <cellStyle name="Separador de milhares 5 3 6" xfId="2366"/>
    <cellStyle name="Separador de milhares 5 4" xfId="2363"/>
    <cellStyle name="Separador de milhares 50" xfId="1810"/>
    <cellStyle name="Separador de milhares 50 2" xfId="1811"/>
    <cellStyle name="Separador de milhares 50 2 2" xfId="2373"/>
    <cellStyle name="Separador de milhares 50 3" xfId="2372"/>
    <cellStyle name="Separador de milhares 51" xfId="1812"/>
    <cellStyle name="Separador de milhares 51 2" xfId="2374"/>
    <cellStyle name="Separador de milhares 52" xfId="1813"/>
    <cellStyle name="Separador de milhares 52 2" xfId="2375"/>
    <cellStyle name="Separador de milhares 53" xfId="1814"/>
    <cellStyle name="Separador de milhares 53 2" xfId="2376"/>
    <cellStyle name="Separador de milhares 54" xfId="1815"/>
    <cellStyle name="Separador de milhares 54 2" xfId="2377"/>
    <cellStyle name="Separador de milhares 55" xfId="1816"/>
    <cellStyle name="Separador de milhares 55 2" xfId="1817"/>
    <cellStyle name="Separador de milhares 55 2 2" xfId="2379"/>
    <cellStyle name="Separador de milhares 55 3" xfId="2378"/>
    <cellStyle name="Separador de milhares 56" xfId="1818"/>
    <cellStyle name="Separador de milhares 56 2" xfId="2380"/>
    <cellStyle name="Separador de milhares 57" xfId="1819"/>
    <cellStyle name="Separador de milhares 57 2" xfId="1820"/>
    <cellStyle name="Separador de milhares 57 2 2" xfId="2382"/>
    <cellStyle name="Separador de milhares 57 3" xfId="2381"/>
    <cellStyle name="Separador de milhares 58" xfId="1821"/>
    <cellStyle name="Separador de milhares 58 2" xfId="2383"/>
    <cellStyle name="Separador de milhares 59" xfId="1822"/>
    <cellStyle name="Separador de milhares 59 2" xfId="2384"/>
    <cellStyle name="Separador de milhares 6" xfId="1823"/>
    <cellStyle name="Separador de milhares 6 2" xfId="1824"/>
    <cellStyle name="Separador de milhares 6 2 2" xfId="2386"/>
    <cellStyle name="Separador de milhares 6 3" xfId="1825"/>
    <cellStyle name="Separador de milhares 6 3 2" xfId="1826"/>
    <cellStyle name="Separador de milhares 6 3 2 2" xfId="2388"/>
    <cellStyle name="Separador de milhares 6 3 3" xfId="1827"/>
    <cellStyle name="Separador de milhares 6 3 3 2" xfId="1828"/>
    <cellStyle name="Separador de milhares 6 3 3 2 2" xfId="2390"/>
    <cellStyle name="Separador de milhares 6 3 3 3" xfId="2389"/>
    <cellStyle name="Separador de milhares 6 3 4" xfId="2387"/>
    <cellStyle name="Separador de milhares 6 4" xfId="2385"/>
    <cellStyle name="Separador de milhares 60" xfId="1829"/>
    <cellStyle name="Separador de milhares 60 2" xfId="2391"/>
    <cellStyle name="Separador de milhares 61" xfId="1830"/>
    <cellStyle name="Separador de milhares 61 2" xfId="1831"/>
    <cellStyle name="Separador de milhares 61 2 2" xfId="2393"/>
    <cellStyle name="Separador de milhares 61 3" xfId="2392"/>
    <cellStyle name="Separador de milhares 62" xfId="1832"/>
    <cellStyle name="Separador de milhares 62 2" xfId="2394"/>
    <cellStyle name="Separador de milhares 63" xfId="1833"/>
    <cellStyle name="Separador de milhares 63 2" xfId="2395"/>
    <cellStyle name="Separador de milhares 64" xfId="1834"/>
    <cellStyle name="Separador de milhares 64 2" xfId="2396"/>
    <cellStyle name="Separador de milhares 65" xfId="1835"/>
    <cellStyle name="Separador de milhares 65 2" xfId="1836"/>
    <cellStyle name="Separador de milhares 65 2 2" xfId="2398"/>
    <cellStyle name="Separador de milhares 65 3" xfId="2397"/>
    <cellStyle name="Separador de milhares 66" xfId="1837"/>
    <cellStyle name="Separador de milhares 66 2" xfId="1838"/>
    <cellStyle name="Separador de milhares 66 2 2" xfId="2400"/>
    <cellStyle name="Separador de milhares 66 3" xfId="2399"/>
    <cellStyle name="Separador de milhares 67" xfId="1839"/>
    <cellStyle name="Separador de milhares 67 2" xfId="2401"/>
    <cellStyle name="Separador de milhares 68" xfId="1840"/>
    <cellStyle name="Separador de milhares 68 2" xfId="2402"/>
    <cellStyle name="Separador de milhares 69" xfId="1841"/>
    <cellStyle name="Separador de milhares 69 2" xfId="2403"/>
    <cellStyle name="Separador de milhares 7" xfId="1842"/>
    <cellStyle name="Separador de milhares 7 2" xfId="1843"/>
    <cellStyle name="Separador de milhares 7 2 2" xfId="2405"/>
    <cellStyle name="Separador de milhares 7 3" xfId="1844"/>
    <cellStyle name="Separador de milhares 7 3 2" xfId="2406"/>
    <cellStyle name="Separador de milhares 7 4" xfId="1845"/>
    <cellStyle name="Separador de milhares 7 4 2" xfId="2407"/>
    <cellStyle name="Separador de milhares 7 5" xfId="1846"/>
    <cellStyle name="Separador de milhares 7 5 2" xfId="1847"/>
    <cellStyle name="Separador de milhares 7 5 2 2" xfId="2409"/>
    <cellStyle name="Separador de milhares 7 5 3" xfId="2408"/>
    <cellStyle name="Separador de milhares 7 6" xfId="1848"/>
    <cellStyle name="Separador de milhares 7 6 2" xfId="1849"/>
    <cellStyle name="Separador de milhares 7 6 2 2" xfId="2411"/>
    <cellStyle name="Separador de milhares 7 6 3" xfId="2410"/>
    <cellStyle name="Separador de milhares 7 7" xfId="2404"/>
    <cellStyle name="Separador de milhares 70" xfId="1850"/>
    <cellStyle name="Separador de milhares 70 2" xfId="2412"/>
    <cellStyle name="Separador de milhares 71" xfId="1851"/>
    <cellStyle name="Separador de milhares 71 2" xfId="2413"/>
    <cellStyle name="Separador de milhares 72" xfId="1852"/>
    <cellStyle name="Separador de milhares 72 2" xfId="2414"/>
    <cellStyle name="Separador de milhares 73" xfId="1853"/>
    <cellStyle name="Separador de milhares 73 2" xfId="2415"/>
    <cellStyle name="Separador de milhares 74" xfId="1854"/>
    <cellStyle name="Separador de milhares 74 2" xfId="2416"/>
    <cellStyle name="Separador de milhares 75" xfId="1855"/>
    <cellStyle name="Separador de milhares 75 2" xfId="2417"/>
    <cellStyle name="Separador de milhares 76" xfId="1856"/>
    <cellStyle name="Separador de milhares 76 2" xfId="2418"/>
    <cellStyle name="Separador de milhares 77" xfId="1857"/>
    <cellStyle name="Separador de milhares 77 2" xfId="2419"/>
    <cellStyle name="Separador de milhares 78" xfId="1858"/>
    <cellStyle name="Separador de milhares 78 2" xfId="2420"/>
    <cellStyle name="Separador de milhares 79" xfId="1859"/>
    <cellStyle name="Separador de milhares 79 2" xfId="2421"/>
    <cellStyle name="Separador de milhares 8" xfId="1860"/>
    <cellStyle name="Separador de milhares 8 2" xfId="1861"/>
    <cellStyle name="Separador de milhares 8 2 2" xfId="2423"/>
    <cellStyle name="Separador de milhares 8 3" xfId="1862"/>
    <cellStyle name="Separador de milhares 8 3 2" xfId="1863"/>
    <cellStyle name="Separador de milhares 8 3 2 2" xfId="2425"/>
    <cellStyle name="Separador de milhares 8 3 3" xfId="2424"/>
    <cellStyle name="Separador de milhares 8 4" xfId="2422"/>
    <cellStyle name="Separador de milhares 80" xfId="1864"/>
    <cellStyle name="Separador de milhares 80 2" xfId="2426"/>
    <cellStyle name="Separador de milhares 81" xfId="1865"/>
    <cellStyle name="Separador de milhares 81 2" xfId="2427"/>
    <cellStyle name="Separador de milhares 82" xfId="1866"/>
    <cellStyle name="Separador de milhares 82 2" xfId="2428"/>
    <cellStyle name="Separador de milhares 83" xfId="1867"/>
    <cellStyle name="Separador de milhares 83 2" xfId="2429"/>
    <cellStyle name="Separador de milhares 84" xfId="1868"/>
    <cellStyle name="Separador de milhares 84 2" xfId="2430"/>
    <cellStyle name="Separador de milhares 85" xfId="1869"/>
    <cellStyle name="Separador de milhares 85 2" xfId="2431"/>
    <cellStyle name="Separador de milhares 86" xfId="1870"/>
    <cellStyle name="Separador de milhares 86 2" xfId="2432"/>
    <cellStyle name="Separador de milhares 87" xfId="1871"/>
    <cellStyle name="Separador de milhares 87 2" xfId="2433"/>
    <cellStyle name="Separador de milhares 88" xfId="1872"/>
    <cellStyle name="Separador de milhares 88 2" xfId="2434"/>
    <cellStyle name="Separador de milhares 89" xfId="1873"/>
    <cellStyle name="Separador de milhares 89 2" xfId="2435"/>
    <cellStyle name="Separador de milhares 9" xfId="1874"/>
    <cellStyle name="Separador de milhares 9 2" xfId="1875"/>
    <cellStyle name="Separador de milhares 9 2 2" xfId="2437"/>
    <cellStyle name="Separador de milhares 9 3" xfId="2436"/>
    <cellStyle name="Separador de milhares 90" xfId="1876"/>
    <cellStyle name="Separador de milhares 90 2" xfId="2438"/>
    <cellStyle name="Separador de milhares 91" xfId="1877"/>
    <cellStyle name="Separador de milhares 91 2" xfId="2439"/>
    <cellStyle name="Separador de milhares 92" xfId="1878"/>
    <cellStyle name="Separador de milhares 92 2" xfId="2440"/>
    <cellStyle name="Separador de milhares 93" xfId="1879"/>
    <cellStyle name="Separador de milhares 93 2" xfId="2441"/>
    <cellStyle name="Separador de milhares 94" xfId="1880"/>
    <cellStyle name="Separador de milhares 94 2" xfId="2442"/>
    <cellStyle name="Separador de milhares 95" xfId="1881"/>
    <cellStyle name="Separador de milhares 95 2" xfId="2443"/>
    <cellStyle name="Separador de milhares 96" xfId="1882"/>
    <cellStyle name="Separador de milhares 96 2" xfId="2444"/>
    <cellStyle name="Separador de milhares 97" xfId="1883"/>
    <cellStyle name="Separador de milhares 97 2" xfId="2445"/>
    <cellStyle name="Separador de milhares 98" xfId="1884"/>
    <cellStyle name="Separador de milhares 98 2" xfId="2446"/>
    <cellStyle name="Separador de milhares 99" xfId="1885"/>
    <cellStyle name="Separador de milhares 99 2" xfId="2447"/>
    <cellStyle name="Texto de Aviso 1" xfId="1886"/>
    <cellStyle name="Texto de Aviso 10 2" xfId="1887"/>
    <cellStyle name="Texto de Aviso 11 2" xfId="1888"/>
    <cellStyle name="Texto de Aviso 12 2" xfId="1889"/>
    <cellStyle name="Texto de Aviso 13 2" xfId="1890"/>
    <cellStyle name="Texto de Aviso 14 2" xfId="1891"/>
    <cellStyle name="Texto de Aviso 15 2" xfId="1892"/>
    <cellStyle name="Texto de Aviso 16 2" xfId="1893"/>
    <cellStyle name="Texto de Aviso 17 2" xfId="1894"/>
    <cellStyle name="Texto de Aviso 2" xfId="1895"/>
    <cellStyle name="Texto de Aviso 2 2" xfId="1896"/>
    <cellStyle name="Texto de Aviso 3" xfId="1897"/>
    <cellStyle name="Texto de Aviso 3 2" xfId="1898"/>
    <cellStyle name="Texto de Aviso 4" xfId="1899"/>
    <cellStyle name="Texto de Aviso 4 2" xfId="1900"/>
    <cellStyle name="Texto de Aviso 5" xfId="1901"/>
    <cellStyle name="Texto de Aviso 5 2" xfId="1902"/>
    <cellStyle name="Texto de Aviso 6" xfId="1903"/>
    <cellStyle name="Texto de Aviso 6 2" xfId="1904"/>
    <cellStyle name="Texto de Aviso 7" xfId="1905"/>
    <cellStyle name="Texto de Aviso 7 2" xfId="1906"/>
    <cellStyle name="Texto de Aviso 8" xfId="1907"/>
    <cellStyle name="Texto de Aviso 8 2" xfId="1908"/>
    <cellStyle name="Texto de Aviso 9 2" xfId="1909"/>
    <cellStyle name="Texto Explicativo 1" xfId="1910"/>
    <cellStyle name="Texto Explicativo 10 2" xfId="1911"/>
    <cellStyle name="Texto Explicativo 11 2" xfId="1912"/>
    <cellStyle name="Texto Explicativo 12 2" xfId="1913"/>
    <cellStyle name="Texto Explicativo 13 2" xfId="1914"/>
    <cellStyle name="Texto Explicativo 14 2" xfId="1915"/>
    <cellStyle name="Texto Explicativo 15 2" xfId="1916"/>
    <cellStyle name="Texto Explicativo 16 2" xfId="1917"/>
    <cellStyle name="Texto Explicativo 17 2" xfId="1918"/>
    <cellStyle name="Texto Explicativo 2" xfId="1919"/>
    <cellStyle name="Texto Explicativo 2 2" xfId="1920"/>
    <cellStyle name="Texto Explicativo 3" xfId="1921"/>
    <cellStyle name="Texto Explicativo 3 2" xfId="1922"/>
    <cellStyle name="Texto Explicativo 4" xfId="1923"/>
    <cellStyle name="Texto Explicativo 4 2" xfId="1924"/>
    <cellStyle name="Texto Explicativo 5" xfId="1925"/>
    <cellStyle name="Texto Explicativo 5 2" xfId="1926"/>
    <cellStyle name="Texto Explicativo 6" xfId="1927"/>
    <cellStyle name="Texto Explicativo 6 2" xfId="1928"/>
    <cellStyle name="Texto Explicativo 7" xfId="1929"/>
    <cellStyle name="Texto Explicativo 7 2" xfId="1930"/>
    <cellStyle name="Texto Explicativo 8" xfId="1931"/>
    <cellStyle name="Texto Explicativo 8 2" xfId="1932"/>
    <cellStyle name="Texto Explicativo 9 2" xfId="1933"/>
    <cellStyle name="Título 1 1" xfId="1934"/>
    <cellStyle name="Título 1 1 1" xfId="1935"/>
    <cellStyle name="Título 1 1 1 1" xfId="1936"/>
    <cellStyle name="Título 1 1 2" xfId="1937"/>
    <cellStyle name="Título 1 1_Campo de Antenas - SBGL-ORÇ" xfId="1938"/>
    <cellStyle name="Título 1 10 2" xfId="1939"/>
    <cellStyle name="Título 1 11 2" xfId="1940"/>
    <cellStyle name="Título 1 12 2" xfId="1941"/>
    <cellStyle name="Título 1 13 2" xfId="1942"/>
    <cellStyle name="Título 1 14 2" xfId="1943"/>
    <cellStyle name="Título 1 15 2" xfId="1944"/>
    <cellStyle name="Título 1 16 2" xfId="1945"/>
    <cellStyle name="Título 1 17 2" xfId="1946"/>
    <cellStyle name="Título 1 2" xfId="1947"/>
    <cellStyle name="Título 1 2 2" xfId="1948"/>
    <cellStyle name="Título 1 3" xfId="1949"/>
    <cellStyle name="Título 1 3 2" xfId="1950"/>
    <cellStyle name="Título 1 4" xfId="1951"/>
    <cellStyle name="Título 1 4 2" xfId="1952"/>
    <cellStyle name="Título 1 5" xfId="1953"/>
    <cellStyle name="Título 1 5 2" xfId="1954"/>
    <cellStyle name="Título 1 6" xfId="1955"/>
    <cellStyle name="Título 1 6 2" xfId="1956"/>
    <cellStyle name="Título 1 7" xfId="1957"/>
    <cellStyle name="Título 1 7 2" xfId="1958"/>
    <cellStyle name="Título 1 8" xfId="1959"/>
    <cellStyle name="Título 1 8 2" xfId="1960"/>
    <cellStyle name="Título 1 9" xfId="1961"/>
    <cellStyle name="Título 1 9 2" xfId="1962"/>
    <cellStyle name="Título 10" xfId="1963"/>
    <cellStyle name="Título 10 2" xfId="1964"/>
    <cellStyle name="Título 11" xfId="1965"/>
    <cellStyle name="Título 11 2" xfId="1966"/>
    <cellStyle name="Título 12" xfId="1967"/>
    <cellStyle name="Título 12 2" xfId="1968"/>
    <cellStyle name="Título 13 2" xfId="1969"/>
    <cellStyle name="Título 14 2" xfId="1970"/>
    <cellStyle name="Título 15 2" xfId="1971"/>
    <cellStyle name="Título 16 2" xfId="1972"/>
    <cellStyle name="Título 17 2" xfId="1973"/>
    <cellStyle name="Título 18 2" xfId="1974"/>
    <cellStyle name="Título 19 2" xfId="1975"/>
    <cellStyle name="Título 2 1" xfId="1976"/>
    <cellStyle name="Título 2 10 2" xfId="1977"/>
    <cellStyle name="Título 2 11 2" xfId="1978"/>
    <cellStyle name="Título 2 12 2" xfId="1979"/>
    <cellStyle name="Título 2 13 2" xfId="1980"/>
    <cellStyle name="Título 2 14 2" xfId="1981"/>
    <cellStyle name="Título 2 15 2" xfId="1982"/>
    <cellStyle name="Título 2 16 2" xfId="1983"/>
    <cellStyle name="Título 2 17 2" xfId="1984"/>
    <cellStyle name="Título 2 2" xfId="1985"/>
    <cellStyle name="Título 2 2 2" xfId="1986"/>
    <cellStyle name="Título 2 3" xfId="1987"/>
    <cellStyle name="Título 2 3 2" xfId="1988"/>
    <cellStyle name="Título 2 4" xfId="1989"/>
    <cellStyle name="Título 2 4 2" xfId="1990"/>
    <cellStyle name="Título 2 5" xfId="1991"/>
    <cellStyle name="Título 2 5 2" xfId="1992"/>
    <cellStyle name="Título 2 6" xfId="1993"/>
    <cellStyle name="Título 2 6 2" xfId="1994"/>
    <cellStyle name="Título 2 7" xfId="1995"/>
    <cellStyle name="Título 2 7 2" xfId="1996"/>
    <cellStyle name="Título 2 8" xfId="1997"/>
    <cellStyle name="Título 2 8 2" xfId="1998"/>
    <cellStyle name="Título 2 9 2" xfId="1999"/>
    <cellStyle name="Título 20 2" xfId="2000"/>
    <cellStyle name="Título 3 1" xfId="2001"/>
    <cellStyle name="Título 3 10 2" xfId="2002"/>
    <cellStyle name="Título 3 11 2" xfId="2003"/>
    <cellStyle name="Título 3 12 2" xfId="2004"/>
    <cellStyle name="Título 3 13 2" xfId="2005"/>
    <cellStyle name="Título 3 14 2" xfId="2006"/>
    <cellStyle name="Título 3 15 2" xfId="2007"/>
    <cellStyle name="Título 3 16 2" xfId="2008"/>
    <cellStyle name="Título 3 17 2" xfId="2009"/>
    <cellStyle name="Título 3 2" xfId="2010"/>
    <cellStyle name="Título 3 2 2" xfId="2011"/>
    <cellStyle name="Título 3 3" xfId="2012"/>
    <cellStyle name="Título 3 3 2" xfId="2013"/>
    <cellStyle name="Título 3 4" xfId="2014"/>
    <cellStyle name="Título 3 4 2" xfId="2015"/>
    <cellStyle name="Título 3 5" xfId="2016"/>
    <cellStyle name="Título 3 5 2" xfId="2017"/>
    <cellStyle name="Título 3 6" xfId="2018"/>
    <cellStyle name="Título 3 6 2" xfId="2019"/>
    <cellStyle name="Título 3 7" xfId="2020"/>
    <cellStyle name="Título 3 7 2" xfId="2021"/>
    <cellStyle name="Título 3 8" xfId="2022"/>
    <cellStyle name="Título 3 8 2" xfId="2023"/>
    <cellStyle name="Título 3 9 2" xfId="2024"/>
    <cellStyle name="Título 4 1" xfId="2025"/>
    <cellStyle name="Título 4 10 2" xfId="2026"/>
    <cellStyle name="Título 4 11 2" xfId="2027"/>
    <cellStyle name="Título 4 12 2" xfId="2028"/>
    <cellStyle name="Título 4 13 2" xfId="2029"/>
    <cellStyle name="Título 4 14 2" xfId="2030"/>
    <cellStyle name="Título 4 15 2" xfId="2031"/>
    <cellStyle name="Título 4 16 2" xfId="2032"/>
    <cellStyle name="Título 4 17 2" xfId="2033"/>
    <cellStyle name="Título 4 2" xfId="2034"/>
    <cellStyle name="Título 4 2 2" xfId="2035"/>
    <cellStyle name="Título 4 3" xfId="2036"/>
    <cellStyle name="Título 4 3 2" xfId="2037"/>
    <cellStyle name="Título 4 4" xfId="2038"/>
    <cellStyle name="Título 4 4 2" xfId="2039"/>
    <cellStyle name="Título 4 5" xfId="2040"/>
    <cellStyle name="Título 4 5 2" xfId="2041"/>
    <cellStyle name="Título 4 6" xfId="2042"/>
    <cellStyle name="Título 4 6 2" xfId="2043"/>
    <cellStyle name="Título 4 7" xfId="2044"/>
    <cellStyle name="Título 4 7 2" xfId="2045"/>
    <cellStyle name="Título 4 8" xfId="2046"/>
    <cellStyle name="Título 4 8 2" xfId="2047"/>
    <cellStyle name="Título 4 9 2" xfId="2048"/>
    <cellStyle name="Título 5" xfId="2049"/>
    <cellStyle name="Título 5 2" xfId="2050"/>
    <cellStyle name="Título 6" xfId="2051"/>
    <cellStyle name="Título 6 2" xfId="2052"/>
    <cellStyle name="Título 7" xfId="2053"/>
    <cellStyle name="Título 7 2" xfId="2054"/>
    <cellStyle name="Título 8" xfId="2055"/>
    <cellStyle name="Título 8 2" xfId="2056"/>
    <cellStyle name="Título 9" xfId="2057"/>
    <cellStyle name="Título 9 2" xfId="2058"/>
    <cellStyle name="Total 1" xfId="2059"/>
    <cellStyle name="Total 10 2" xfId="2060"/>
    <cellStyle name="Total 11 2" xfId="2061"/>
    <cellStyle name="Total 12 2" xfId="2062"/>
    <cellStyle name="Total 13 2" xfId="2063"/>
    <cellStyle name="Total 14 2" xfId="2064"/>
    <cellStyle name="Total 15 2" xfId="2065"/>
    <cellStyle name="Total 16 2" xfId="2066"/>
    <cellStyle name="Total 17 2" xfId="2067"/>
    <cellStyle name="Total 2" xfId="2068"/>
    <cellStyle name="Total 2 10" xfId="2069"/>
    <cellStyle name="Total 2 11" xfId="2070"/>
    <cellStyle name="Total 2 12" xfId="2071"/>
    <cellStyle name="Total 2 13" xfId="2072"/>
    <cellStyle name="Total 2 14" xfId="2073"/>
    <cellStyle name="Total 2 15" xfId="2074"/>
    <cellStyle name="Total 2 16" xfId="2075"/>
    <cellStyle name="Total 2 17" xfId="2076"/>
    <cellStyle name="Total 2 18" xfId="2077"/>
    <cellStyle name="Total 2 2" xfId="2078"/>
    <cellStyle name="Total 2 3" xfId="2079"/>
    <cellStyle name="Total 2 4" xfId="2080"/>
    <cellStyle name="Total 2 5" xfId="2081"/>
    <cellStyle name="Total 2 6" xfId="2082"/>
    <cellStyle name="Total 2 7" xfId="2083"/>
    <cellStyle name="Total 2 8" xfId="2084"/>
    <cellStyle name="Total 2 9" xfId="2085"/>
    <cellStyle name="Total 3" xfId="2086"/>
    <cellStyle name="Total 3 2" xfId="2087"/>
    <cellStyle name="Total 4" xfId="2088"/>
    <cellStyle name="Total 4 2" xfId="2089"/>
    <cellStyle name="Total 5" xfId="2090"/>
    <cellStyle name="Total 5 2" xfId="2091"/>
    <cellStyle name="Total 6" xfId="2092"/>
    <cellStyle name="Total 6 2" xfId="2093"/>
    <cellStyle name="Total 7" xfId="2094"/>
    <cellStyle name="Total 7 2" xfId="2095"/>
    <cellStyle name="Total 8" xfId="2096"/>
    <cellStyle name="Total 8 2" xfId="2097"/>
    <cellStyle name="Total 9 2" xfId="2098"/>
    <cellStyle name="Vírgula 2" xfId="2099"/>
    <cellStyle name="Vírgula 2 2" xfId="2100"/>
    <cellStyle name="Vírgula 2 2 2" xfId="2449"/>
    <cellStyle name="Vírgula 2 3" xfId="2448"/>
    <cellStyle name="Vírgula 3" xfId="2101"/>
    <cellStyle name="Vírgula 3 2" xfId="2102"/>
    <cellStyle name="Vírgula 3 2 2" xfId="2451"/>
    <cellStyle name="Vírgula 3 3" xfId="2450"/>
    <cellStyle name="Vírgula 4" xfId="2103"/>
    <cellStyle name="Vírgula 4 2" xfId="2452"/>
    <cellStyle name="Vírgula0" xfId="2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57150</xdr:rowOff>
    </xdr:from>
    <xdr:to>
      <xdr:col>1</xdr:col>
      <xdr:colOff>609600</xdr:colOff>
      <xdr:row>4</xdr:row>
      <xdr:rowOff>63750</xdr:rowOff>
    </xdr:to>
    <xdr:pic>
      <xdr:nvPicPr>
        <xdr:cNvPr id="4" name="Imagem 3" descr="brasãoPre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57150"/>
          <a:ext cx="1209675" cy="987675"/>
        </a:xfrm>
        <a:prstGeom prst="rect">
          <a:avLst/>
        </a:prstGeom>
      </xdr:spPr>
    </xdr:pic>
    <xdr:clientData/>
  </xdr:twoCellAnchor>
  <xdr:oneCellAnchor>
    <xdr:from>
      <xdr:col>1</xdr:col>
      <xdr:colOff>70473</xdr:colOff>
      <xdr:row>233</xdr:row>
      <xdr:rowOff>28575</xdr:rowOff>
    </xdr:from>
    <xdr:ext cx="2559996" cy="953338"/>
    <xdr:sp macro="" textlink="">
      <xdr:nvSpPr>
        <xdr:cNvPr id="5" name="CaixaDeTexto 4"/>
        <xdr:cNvSpPr txBox="1"/>
      </xdr:nvSpPr>
      <xdr:spPr>
        <a:xfrm>
          <a:off x="841998" y="9744075"/>
          <a:ext cx="2559996" cy="953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pt-BR" sz="1200" b="1"/>
            <a:t>_______________________________</a:t>
          </a:r>
        </a:p>
        <a:p>
          <a:pPr algn="ctr"/>
          <a:r>
            <a:rPr lang="pt-BR" sz="1200" b="1"/>
            <a:t>TALITA PEIXOTO</a:t>
          </a:r>
          <a:r>
            <a:rPr lang="pt-BR" sz="1200" b="1" baseline="0"/>
            <a:t> DOS SANTOS</a:t>
          </a:r>
        </a:p>
        <a:p>
          <a:pPr algn="ctr"/>
          <a:r>
            <a:rPr lang="pt-BR" sz="1000" baseline="0"/>
            <a:t>ARQUITETA  E URBANISMO PMPS</a:t>
          </a:r>
        </a:p>
        <a:p>
          <a:pPr algn="ctr"/>
          <a:r>
            <a:rPr lang="pt-BR" sz="1000" baseline="0"/>
            <a:t>CAU/SP : A110016-5</a:t>
          </a:r>
        </a:p>
        <a:p>
          <a:endParaRPr lang="pt-BR" sz="1100"/>
        </a:p>
      </xdr:txBody>
    </xdr:sp>
    <xdr:clientData/>
  </xdr:oneCellAnchor>
  <xdr:oneCellAnchor>
    <xdr:from>
      <xdr:col>7</xdr:col>
      <xdr:colOff>708437</xdr:colOff>
      <xdr:row>232</xdr:row>
      <xdr:rowOff>200025</xdr:rowOff>
    </xdr:from>
    <xdr:ext cx="2636619" cy="953338"/>
    <xdr:sp macro="" textlink="">
      <xdr:nvSpPr>
        <xdr:cNvPr id="6" name="CaixaDeTexto 5"/>
        <xdr:cNvSpPr txBox="1"/>
      </xdr:nvSpPr>
      <xdr:spPr>
        <a:xfrm>
          <a:off x="8747537" y="96716850"/>
          <a:ext cx="2636619" cy="953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pt-BR" sz="1200" b="1"/>
            <a:t>________________________________</a:t>
          </a:r>
        </a:p>
        <a:p>
          <a:pPr algn="ctr"/>
          <a:r>
            <a:rPr lang="pt-BR" sz="1200" b="1"/>
            <a:t>PEDRO BALDUINO</a:t>
          </a:r>
          <a:r>
            <a:rPr lang="pt-BR" sz="1200" b="1" baseline="0"/>
            <a:t> DE OLIVEIRA</a:t>
          </a:r>
        </a:p>
        <a:p>
          <a:pPr algn="ctr"/>
          <a:r>
            <a:rPr lang="pt-BR" sz="1000" baseline="0"/>
            <a:t>SECRETÁRIO DE OBRAS, INFR. E URBANISMO</a:t>
          </a:r>
        </a:p>
        <a:p>
          <a:pPr algn="ctr"/>
          <a:r>
            <a:rPr lang="pt-BR" sz="1000" baseline="0"/>
            <a:t>CAU/SP : A110016-5</a:t>
          </a: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1</xdr:col>
      <xdr:colOff>361950</xdr:colOff>
      <xdr:row>4</xdr:row>
      <xdr:rowOff>54225</xdr:rowOff>
    </xdr:to>
    <xdr:pic>
      <xdr:nvPicPr>
        <xdr:cNvPr id="3" name="Imagem 2" descr="brasãoPre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" y="47625"/>
          <a:ext cx="1209675" cy="987675"/>
        </a:xfrm>
        <a:prstGeom prst="rect">
          <a:avLst/>
        </a:prstGeom>
      </xdr:spPr>
    </xdr:pic>
    <xdr:clientData/>
  </xdr:twoCellAnchor>
  <xdr:oneCellAnchor>
    <xdr:from>
      <xdr:col>1</xdr:col>
      <xdr:colOff>1032498</xdr:colOff>
      <xdr:row>53</xdr:row>
      <xdr:rowOff>104775</xdr:rowOff>
    </xdr:from>
    <xdr:ext cx="2559996" cy="953338"/>
    <xdr:sp macro="" textlink="">
      <xdr:nvSpPr>
        <xdr:cNvPr id="4" name="CaixaDeTexto 3"/>
        <xdr:cNvSpPr txBox="1"/>
      </xdr:nvSpPr>
      <xdr:spPr>
        <a:xfrm>
          <a:off x="1937373" y="11544300"/>
          <a:ext cx="2559996" cy="953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pt-BR" sz="1200" b="1"/>
            <a:t>_______________________________</a:t>
          </a:r>
        </a:p>
        <a:p>
          <a:pPr algn="ctr"/>
          <a:r>
            <a:rPr lang="pt-BR" sz="1200" b="1"/>
            <a:t>TALITA PEIXOTO</a:t>
          </a:r>
          <a:r>
            <a:rPr lang="pt-BR" sz="1200" b="1" baseline="0"/>
            <a:t> DOS SANTOS</a:t>
          </a:r>
        </a:p>
        <a:p>
          <a:pPr algn="ctr"/>
          <a:r>
            <a:rPr lang="pt-BR" sz="1000" baseline="0"/>
            <a:t>ARQUITETA  E URBANISMO PMPS</a:t>
          </a:r>
        </a:p>
        <a:p>
          <a:pPr algn="ctr"/>
          <a:r>
            <a:rPr lang="pt-BR" sz="1000" baseline="0"/>
            <a:t>CAU/SP : A110016-5</a:t>
          </a:r>
        </a:p>
        <a:p>
          <a:endParaRPr lang="pt-BR" sz="1100"/>
        </a:p>
      </xdr:txBody>
    </xdr:sp>
    <xdr:clientData/>
  </xdr:oneCellAnchor>
  <xdr:oneCellAnchor>
    <xdr:from>
      <xdr:col>3</xdr:col>
      <xdr:colOff>413162</xdr:colOff>
      <xdr:row>53</xdr:row>
      <xdr:rowOff>76200</xdr:rowOff>
    </xdr:from>
    <xdr:ext cx="2636619" cy="953338"/>
    <xdr:sp macro="" textlink="">
      <xdr:nvSpPr>
        <xdr:cNvPr id="5" name="CaixaDeTexto 4"/>
        <xdr:cNvSpPr txBox="1"/>
      </xdr:nvSpPr>
      <xdr:spPr>
        <a:xfrm>
          <a:off x="6051962" y="11515725"/>
          <a:ext cx="2636619" cy="953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pt-BR" sz="1200" b="1"/>
            <a:t>________________________________</a:t>
          </a:r>
        </a:p>
        <a:p>
          <a:pPr algn="ctr"/>
          <a:r>
            <a:rPr lang="pt-BR" sz="1200" b="1"/>
            <a:t>PEDRO BALDUINO</a:t>
          </a:r>
          <a:r>
            <a:rPr lang="pt-BR" sz="1200" b="1" baseline="0"/>
            <a:t> DE OLIVEIRA</a:t>
          </a:r>
        </a:p>
        <a:p>
          <a:pPr algn="ctr"/>
          <a:r>
            <a:rPr lang="pt-BR" sz="1000" baseline="0"/>
            <a:t>SECRETÁRIO DE OBRAS, INFR. E URBANISMO</a:t>
          </a:r>
        </a:p>
        <a:p>
          <a:pPr algn="ctr"/>
          <a:r>
            <a:rPr lang="pt-BR" sz="1000" baseline="0"/>
            <a:t>CAU/SP : A110016-5</a:t>
          </a:r>
        </a:p>
        <a:p>
          <a:endParaRPr lang="pt-B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AN&#193;LISE%20DE%20DOCUMENTA&#199;&#195;O%20T&#201;CNICA\2014\PROCESSO%20110.000.238-2014%20-%20VIADUTO%20EPIG%20-%20SUDOESTE%20-%20PARQUE%20DA%20CIDADE\Or&#231;amento\2014out%20-%20EPIG%20TR2%20-%20Or&#231;amento%20Paradigma%20(licita&#231;&#227;o)%20(p&#243;s%20questionamento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Users\Andr&#233;Luiz\Documents\Os%202013\O-2013.007%20-%20CINNANTI%20-%20PFDF\docenv\2013.10.11\03.02.02%20OR-13-104.88-0403-00%20(terrapl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a\drive-c\EMBASA\2156\AL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ENÇÃO"/>
      <sheetName val="SUMÁRIO DAS PLANILHAS"/>
      <sheetName val="SICRO2_CPUs"/>
      <sheetName val="SICRO2_INSUMOS"/>
      <sheetName val="SINAPI-DF_CPUs"/>
      <sheetName val="SINAPI-DF_INSUMOS"/>
      <sheetName val="SEINFRA-SP_CPUs"/>
      <sheetName val="NOVACAP_CPUs"/>
      <sheetName val="NOVACAP_EPIs"/>
      <sheetName val="SEORÇA_CPUs e INS"/>
      <sheetName val="PROJETO_CPUs"/>
      <sheetName val="PROJETO_INSUMOS"/>
      <sheetName val="PREÇOS MAT BETUM"/>
      <sheetName val="SINAPI - ENC. SOCIAIS."/>
      <sheetName val="MAPA COT PRECOS"/>
      <sheetName val="BDI PONDERADO PAV_OAE E DRN"/>
      <sheetName val="BDI (MAT BETUM)"/>
      <sheetName val="PSP-PAV_DREN_OAE EPIG RESUMO"/>
      <sheetName val="PSP-PAV_DREN_OAE EPIG"/>
      <sheetName val="CURVA ABC SERV"/>
      <sheetName val="CRONOGRAMA"/>
      <sheetName val="Curva ABC Serviços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5747A"/>
      <sheetName val="5747B"/>
      <sheetName val="73692A"/>
      <sheetName val="73994_001A"/>
      <sheetName val="99997"/>
      <sheetName val="99999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NR-18 e NR-24"/>
      <sheetName val="MLQ_DRENAGEM (02.10.2014)"/>
      <sheetName val="MLQ_Quantitativo (12.05.2014)"/>
      <sheetName val="MLQ_VIADUTO (13.09.2013)"/>
      <sheetName val="MLQ_PAVIMENTAÇÃO (18.11.2013)"/>
      <sheetName val="MLQ_SINALIZ_PROV (11.09.2013)"/>
      <sheetName val="MLQ_SINALIZ VIÁRIA (11.09.2013)"/>
      <sheetName val="MLQ_MOV_TERRA (12.09.2013)"/>
      <sheetName val="MLQ_Arm viaduto 02 (12.05.2014)"/>
      <sheetName val="MLQ_Arm viaduto 01 (12.05.2014)"/>
      <sheetName val="MLQ_Alambrados (02.06.2014)"/>
      <sheetName val="MEM_CALC 02.05"/>
      <sheetName val="MEM_CALC 07.01.01"/>
      <sheetName val="TABDIN"/>
      <sheetName val="RESUMO DA TABD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7">
          <cell r="E87">
            <v>1</v>
          </cell>
        </row>
      </sheetData>
      <sheetData sheetId="13"/>
      <sheetData sheetId="14"/>
      <sheetData sheetId="15"/>
      <sheetData sheetId="16">
        <row r="25">
          <cell r="D25">
            <v>0.15</v>
          </cell>
        </row>
      </sheetData>
      <sheetData sheetId="17"/>
      <sheetData sheetId="18">
        <row r="9">
          <cell r="I9">
            <v>1503362.47</v>
          </cell>
        </row>
        <row r="46">
          <cell r="I46">
            <v>3075911.39</v>
          </cell>
        </row>
        <row r="72">
          <cell r="I72">
            <v>1870720.44</v>
          </cell>
        </row>
        <row r="83">
          <cell r="I83">
            <v>3796724.98</v>
          </cell>
        </row>
        <row r="130">
          <cell r="I130">
            <v>1290884.0899999996</v>
          </cell>
        </row>
        <row r="169">
          <cell r="I169">
            <v>4309031.29</v>
          </cell>
        </row>
        <row r="196">
          <cell r="I196">
            <v>3866050.1</v>
          </cell>
        </row>
        <row r="303">
          <cell r="I303">
            <v>174460.22000000003</v>
          </cell>
        </row>
        <row r="318">
          <cell r="I318">
            <v>858890.78999999992</v>
          </cell>
        </row>
      </sheetData>
      <sheetData sheetId="19"/>
      <sheetData sheetId="20"/>
      <sheetData sheetId="21"/>
      <sheetData sheetId="22">
        <row r="45">
          <cell r="J45">
            <v>3.57</v>
          </cell>
        </row>
      </sheetData>
      <sheetData sheetId="23">
        <row r="45">
          <cell r="J45">
            <v>2.88</v>
          </cell>
        </row>
      </sheetData>
      <sheetData sheetId="24">
        <row r="44">
          <cell r="J44">
            <v>0.21</v>
          </cell>
        </row>
      </sheetData>
      <sheetData sheetId="25">
        <row r="44">
          <cell r="J44">
            <v>0.14000000000000001</v>
          </cell>
        </row>
      </sheetData>
      <sheetData sheetId="26">
        <row r="46">
          <cell r="J46">
            <v>120.39</v>
          </cell>
        </row>
      </sheetData>
      <sheetData sheetId="27">
        <row r="46">
          <cell r="J46">
            <v>605.82000000000005</v>
          </cell>
        </row>
      </sheetData>
      <sheetData sheetId="28">
        <row r="45">
          <cell r="J45">
            <v>8.7799999999999994</v>
          </cell>
        </row>
      </sheetData>
      <sheetData sheetId="29">
        <row r="43">
          <cell r="J43">
            <v>234.3</v>
          </cell>
        </row>
      </sheetData>
      <sheetData sheetId="30">
        <row r="43">
          <cell r="J43">
            <v>154.19</v>
          </cell>
        </row>
      </sheetData>
      <sheetData sheetId="31">
        <row r="42">
          <cell r="J42">
            <v>14.99</v>
          </cell>
        </row>
      </sheetData>
      <sheetData sheetId="32">
        <row r="42">
          <cell r="J42">
            <v>5.7</v>
          </cell>
        </row>
      </sheetData>
      <sheetData sheetId="33">
        <row r="46">
          <cell r="J46">
            <v>17.630000000000003</v>
          </cell>
        </row>
      </sheetData>
      <sheetData sheetId="34">
        <row r="54">
          <cell r="J54">
            <v>55390</v>
          </cell>
        </row>
      </sheetData>
      <sheetData sheetId="35">
        <row r="46">
          <cell r="J46">
            <v>48180.97</v>
          </cell>
        </row>
      </sheetData>
      <sheetData sheetId="36">
        <row r="51">
          <cell r="J51">
            <v>1449.71</v>
          </cell>
        </row>
      </sheetData>
      <sheetData sheetId="37">
        <row r="44">
          <cell r="J44">
            <v>900</v>
          </cell>
        </row>
      </sheetData>
      <sheetData sheetId="38">
        <row r="46">
          <cell r="J46">
            <v>1596.8400000000001</v>
          </cell>
        </row>
      </sheetData>
      <sheetData sheetId="39">
        <row r="58">
          <cell r="J58">
            <v>627.5</v>
          </cell>
        </row>
      </sheetData>
      <sheetData sheetId="40">
        <row r="43">
          <cell r="J43">
            <v>3021.1</v>
          </cell>
        </row>
      </sheetData>
      <sheetData sheetId="41">
        <row r="43">
          <cell r="J43">
            <v>3182.7599999999998</v>
          </cell>
        </row>
      </sheetData>
      <sheetData sheetId="42">
        <row r="42">
          <cell r="J42">
            <v>2093.98</v>
          </cell>
        </row>
      </sheetData>
      <sheetData sheetId="43">
        <row r="42">
          <cell r="J42">
            <v>1002.14</v>
          </cell>
        </row>
      </sheetData>
      <sheetData sheetId="44">
        <row r="42">
          <cell r="J42">
            <v>1391.58</v>
          </cell>
        </row>
      </sheetData>
      <sheetData sheetId="45">
        <row r="53">
          <cell r="J53">
            <v>474.48999999999995</v>
          </cell>
        </row>
      </sheetData>
      <sheetData sheetId="46">
        <row r="44">
          <cell r="J44">
            <v>0.06</v>
          </cell>
        </row>
      </sheetData>
      <sheetData sheetId="47">
        <row r="47">
          <cell r="J47">
            <v>851.68</v>
          </cell>
        </row>
      </sheetData>
      <sheetData sheetId="48">
        <row r="53">
          <cell r="J53">
            <v>1439639.9999999998</v>
          </cell>
        </row>
        <row r="55">
          <cell r="J55">
            <v>1439639.9999999998</v>
          </cell>
        </row>
      </sheetData>
      <sheetData sheetId="49">
        <row r="46">
          <cell r="J46">
            <v>36.32</v>
          </cell>
        </row>
      </sheetData>
      <sheetData sheetId="50">
        <row r="51">
          <cell r="J51">
            <v>60.79</v>
          </cell>
        </row>
      </sheetData>
      <sheetData sheetId="51">
        <row r="45">
          <cell r="J45">
            <v>239053.55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.H."/>
      <sheetName val="COMPOSIÇÕES"/>
      <sheetName val="MODELO"/>
      <sheetName val="BDI"/>
      <sheetName val="ENCARGOS SOCIAIS"/>
      <sheetName val="CAPA"/>
      <sheetName val="LISTA DOCUMENTOS"/>
      <sheetName val="PARÂMETROS"/>
      <sheetName val="PLANILHA"/>
      <sheetName val="02.04.201.01"/>
      <sheetName val="02.04.205.01"/>
      <sheetName val="02.04.300.01"/>
      <sheetName val="02.04.300.02"/>
      <sheetName val="02.04.401.01"/>
      <sheetName val="02.04.402.01"/>
      <sheetName val="SINAPI"/>
    </sheetNames>
    <sheetDataSet>
      <sheetData sheetId="0"/>
      <sheetData sheetId="1"/>
      <sheetData sheetId="2"/>
      <sheetData sheetId="3">
        <row r="66">
          <cell r="C66">
            <v>0.21273163751987267</v>
          </cell>
        </row>
      </sheetData>
      <sheetData sheetId="4">
        <row r="43">
          <cell r="C43">
            <v>1.1066</v>
          </cell>
        </row>
      </sheetData>
      <sheetData sheetId="5"/>
      <sheetData sheetId="6"/>
      <sheetData sheetId="7">
        <row r="7">
          <cell r="A7" t="str">
            <v>CARIMBO:</v>
          </cell>
          <cell r="B7">
            <v>0</v>
          </cell>
        </row>
      </sheetData>
      <sheetData sheetId="8">
        <row r="27">
          <cell r="F27">
            <v>16573.809999999998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1"/>
      <sheetName val="ALT1.XLS"/>
    </sheetNames>
    <definedNames>
      <definedName name="Macro1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pane ySplit="1" topLeftCell="A2" activePane="bottomLeft" state="frozen"/>
      <selection pane="bottomLeft" activeCell="E12" sqref="E12"/>
    </sheetView>
  </sheetViews>
  <sheetFormatPr defaultRowHeight="15"/>
  <cols>
    <col min="1" max="1" width="9.85546875" style="3" bestFit="1" customWidth="1"/>
    <col min="2" max="2" width="43.5703125" style="15" customWidth="1"/>
    <col min="3" max="3" width="8.42578125" style="3" bestFit="1" customWidth="1"/>
    <col min="4" max="4" width="11.42578125" style="3" bestFit="1" customWidth="1"/>
    <col min="5" max="5" width="13.7109375" style="4" bestFit="1" customWidth="1"/>
    <col min="6" max="6" width="17.42578125" style="5" customWidth="1"/>
    <col min="7" max="7" width="50.140625" style="6" customWidth="1"/>
    <col min="8" max="16384" width="9.140625" style="3"/>
  </cols>
  <sheetData>
    <row r="1" spans="1:7" s="1" customFormat="1" ht="15.75" thickBot="1">
      <c r="A1" s="27"/>
      <c r="B1" s="28" t="s">
        <v>0</v>
      </c>
      <c r="C1" s="29" t="s">
        <v>1</v>
      </c>
      <c r="D1" s="29" t="s">
        <v>2</v>
      </c>
      <c r="E1" s="30" t="s">
        <v>3</v>
      </c>
      <c r="F1" s="31" t="s">
        <v>4</v>
      </c>
      <c r="G1" s="6"/>
    </row>
    <row r="2" spans="1:7" s="1" customFormat="1">
      <c r="A2" s="40"/>
      <c r="B2" s="22" t="s">
        <v>23</v>
      </c>
      <c r="C2" s="9" t="s">
        <v>24</v>
      </c>
      <c r="D2" s="9">
        <v>1</v>
      </c>
      <c r="E2" s="21">
        <v>158.08000000000001</v>
      </c>
      <c r="F2" s="38">
        <f>D2*E2</f>
        <v>158.08000000000001</v>
      </c>
      <c r="G2" s="6"/>
    </row>
    <row r="3" spans="1:7" s="1" customFormat="1" ht="15.75" thickBot="1">
      <c r="A3" s="290" t="s">
        <v>25</v>
      </c>
      <c r="B3" s="291"/>
      <c r="C3" s="291"/>
      <c r="D3" s="291"/>
      <c r="E3" s="292"/>
      <c r="F3" s="43">
        <f>F2</f>
        <v>158.08000000000001</v>
      </c>
      <c r="G3" s="6"/>
    </row>
    <row r="4" spans="1:7" s="1" customFormat="1">
      <c r="A4" s="32"/>
      <c r="B4" s="33" t="s">
        <v>41</v>
      </c>
      <c r="C4" s="34" t="s">
        <v>5</v>
      </c>
      <c r="D4" s="34">
        <f>2.2*6.2*41</f>
        <v>559.24000000000012</v>
      </c>
      <c r="E4" s="35">
        <v>143.66999999999999</v>
      </c>
      <c r="F4" s="36">
        <f>D4*E4</f>
        <v>80346.010800000004</v>
      </c>
      <c r="G4" s="6"/>
    </row>
    <row r="5" spans="1:7" s="1" customFormat="1">
      <c r="A5" s="37"/>
      <c r="B5" s="20"/>
      <c r="C5" s="9"/>
      <c r="D5" s="9"/>
      <c r="E5" s="21"/>
      <c r="F5" s="38"/>
      <c r="G5" s="7" t="s">
        <v>40</v>
      </c>
    </row>
    <row r="6" spans="1:7" s="1" customFormat="1">
      <c r="A6" s="37"/>
      <c r="B6" s="22" t="s">
        <v>42</v>
      </c>
      <c r="C6" s="9" t="s">
        <v>5</v>
      </c>
      <c r="D6" s="9">
        <v>61.5</v>
      </c>
      <c r="E6" s="21">
        <v>118.63</v>
      </c>
      <c r="F6" s="38">
        <f>D6*E6</f>
        <v>7295.7449999999999</v>
      </c>
      <c r="G6" s="6" t="s">
        <v>43</v>
      </c>
    </row>
    <row r="7" spans="1:7" s="1" customFormat="1">
      <c r="A7" s="37"/>
      <c r="B7" s="23"/>
      <c r="C7" s="18"/>
      <c r="D7" s="18"/>
      <c r="E7" s="19"/>
      <c r="F7" s="39"/>
      <c r="G7" s="6"/>
    </row>
    <row r="8" spans="1:7" s="1" customFormat="1">
      <c r="A8" s="37"/>
      <c r="B8" s="23" t="s">
        <v>7</v>
      </c>
      <c r="C8" s="18"/>
      <c r="D8" s="18"/>
      <c r="E8" s="19"/>
      <c r="F8" s="39"/>
      <c r="G8" s="6"/>
    </row>
    <row r="9" spans="1:7">
      <c r="A9" s="40">
        <v>78472</v>
      </c>
      <c r="B9" s="22" t="s">
        <v>0</v>
      </c>
      <c r="C9" s="9" t="s">
        <v>5</v>
      </c>
      <c r="D9" s="9">
        <v>63897.13</v>
      </c>
      <c r="E9" s="21">
        <v>0.34</v>
      </c>
      <c r="F9" s="38">
        <f>D9*E9</f>
        <v>21725.0242</v>
      </c>
      <c r="G9" s="6" t="s">
        <v>51</v>
      </c>
    </row>
    <row r="10" spans="1:7">
      <c r="A10" s="40"/>
      <c r="B10" s="22"/>
      <c r="C10" s="9"/>
      <c r="D10" s="9"/>
      <c r="E10" s="21"/>
      <c r="F10" s="38"/>
    </row>
    <row r="11" spans="1:7">
      <c r="A11" s="40"/>
      <c r="B11" s="23" t="s">
        <v>6</v>
      </c>
      <c r="C11" s="9"/>
      <c r="D11" s="9"/>
      <c r="E11" s="21"/>
      <c r="F11" s="38"/>
    </row>
    <row r="12" spans="1:7" ht="45">
      <c r="A12" s="40" t="s">
        <v>11</v>
      </c>
      <c r="B12" s="22" t="s">
        <v>8</v>
      </c>
      <c r="C12" s="9" t="s">
        <v>9</v>
      </c>
      <c r="D12" s="9">
        <f>D27*0.2*1.25</f>
        <v>6920.15</v>
      </c>
      <c r="E12" s="21">
        <v>3.49</v>
      </c>
      <c r="F12" s="38">
        <f>D12*E12</f>
        <v>24151.323499999999</v>
      </c>
      <c r="G12" s="6" t="s">
        <v>45</v>
      </c>
    </row>
    <row r="13" spans="1:7">
      <c r="A13" s="40">
        <v>4101</v>
      </c>
      <c r="B13" s="22" t="s">
        <v>13</v>
      </c>
      <c r="C13" s="9" t="s">
        <v>5</v>
      </c>
      <c r="D13" s="9">
        <f>D23</f>
        <v>36216.53</v>
      </c>
      <c r="E13" s="21">
        <v>0.18</v>
      </c>
      <c r="F13" s="38">
        <f t="shared" ref="F13:F14" si="0">D13*E13</f>
        <v>6518.9753999999994</v>
      </c>
      <c r="G13" s="6" t="s">
        <v>44</v>
      </c>
    </row>
    <row r="14" spans="1:7" ht="30">
      <c r="A14" s="41">
        <v>72887</v>
      </c>
      <c r="B14" s="25" t="s">
        <v>39</v>
      </c>
      <c r="C14" s="24" t="s">
        <v>14</v>
      </c>
      <c r="D14" s="24">
        <f>D12*C42</f>
        <v>273345.92499999999</v>
      </c>
      <c r="E14" s="26">
        <v>0.72</v>
      </c>
      <c r="F14" s="42">
        <f t="shared" si="0"/>
        <v>196809.06599999999</v>
      </c>
      <c r="G14" s="6" t="s">
        <v>46</v>
      </c>
    </row>
    <row r="15" spans="1:7">
      <c r="A15" s="40"/>
      <c r="B15" s="22"/>
      <c r="C15" s="9"/>
      <c r="D15" s="9"/>
      <c r="E15" s="21"/>
      <c r="F15" s="38"/>
    </row>
    <row r="16" spans="1:7">
      <c r="A16" s="40"/>
      <c r="B16" s="23" t="s">
        <v>33</v>
      </c>
      <c r="C16" s="9"/>
      <c r="D16" s="9"/>
      <c r="E16" s="21"/>
      <c r="F16" s="38"/>
    </row>
    <row r="17" spans="1:7" ht="30">
      <c r="A17" s="40">
        <v>6077</v>
      </c>
      <c r="B17" s="22" t="s">
        <v>34</v>
      </c>
      <c r="C17" s="9" t="s">
        <v>9</v>
      </c>
      <c r="D17" s="9">
        <f>D12</f>
        <v>6920.15</v>
      </c>
      <c r="E17" s="21">
        <v>15.28</v>
      </c>
      <c r="F17" s="38">
        <f t="shared" ref="F17:F19" si="1">D17*E17</f>
        <v>105739.89199999999</v>
      </c>
      <c r="G17" s="6" t="s">
        <v>47</v>
      </c>
    </row>
    <row r="18" spans="1:7" ht="30">
      <c r="A18" s="41">
        <f>A14</f>
        <v>72887</v>
      </c>
      <c r="B18" s="25" t="s">
        <v>35</v>
      </c>
      <c r="C18" s="24" t="s">
        <v>14</v>
      </c>
      <c r="D18" s="24">
        <f>D17*C43</f>
        <v>34600.75</v>
      </c>
      <c r="E18" s="26">
        <f>E14</f>
        <v>0.72</v>
      </c>
      <c r="F18" s="42">
        <f t="shared" si="1"/>
        <v>24912.54</v>
      </c>
      <c r="G18" s="6" t="s">
        <v>48</v>
      </c>
    </row>
    <row r="19" spans="1:7" ht="30">
      <c r="A19" s="40">
        <v>41722</v>
      </c>
      <c r="B19" s="22" t="s">
        <v>36</v>
      </c>
      <c r="C19" s="9" t="s">
        <v>9</v>
      </c>
      <c r="D19" s="9">
        <f>D27*0.2</f>
        <v>5536.12</v>
      </c>
      <c r="E19" s="21">
        <v>4.33</v>
      </c>
      <c r="F19" s="38">
        <f t="shared" si="1"/>
        <v>23971.399600000001</v>
      </c>
      <c r="G19" s="6" t="s">
        <v>47</v>
      </c>
    </row>
    <row r="20" spans="1:7" s="1" customFormat="1" ht="15.75" thickBot="1">
      <c r="A20" s="290" t="s">
        <v>25</v>
      </c>
      <c r="B20" s="291"/>
      <c r="C20" s="291"/>
      <c r="D20" s="291"/>
      <c r="E20" s="292"/>
      <c r="F20" s="43">
        <f>SUM(F4:F19)</f>
        <v>491469.97649999993</v>
      </c>
      <c r="G20" s="8"/>
    </row>
    <row r="21" spans="1:7">
      <c r="A21" s="44"/>
      <c r="B21" s="45" t="s">
        <v>15</v>
      </c>
      <c r="C21" s="34"/>
      <c r="D21" s="34"/>
      <c r="E21" s="35"/>
      <c r="F21" s="36"/>
    </row>
    <row r="22" spans="1:7">
      <c r="A22" s="40"/>
      <c r="B22" s="23" t="s">
        <v>16</v>
      </c>
      <c r="C22" s="9"/>
      <c r="D22" s="9"/>
      <c r="E22" s="21"/>
      <c r="F22" s="38"/>
    </row>
    <row r="23" spans="1:7">
      <c r="A23" s="41" t="s">
        <v>21</v>
      </c>
      <c r="B23" s="25" t="s">
        <v>17</v>
      </c>
      <c r="C23" s="24" t="s">
        <v>5</v>
      </c>
      <c r="D23" s="24">
        <v>36216.53</v>
      </c>
      <c r="E23" s="26">
        <v>8.94</v>
      </c>
      <c r="F23" s="42">
        <f t="shared" ref="F23" si="2">D23*E23</f>
        <v>323775.7782</v>
      </c>
      <c r="G23" s="6" t="s">
        <v>49</v>
      </c>
    </row>
    <row r="24" spans="1:7">
      <c r="A24" s="40"/>
      <c r="B24" s="22"/>
      <c r="C24" s="9"/>
      <c r="D24" s="9"/>
      <c r="E24" s="21"/>
      <c r="F24" s="38"/>
    </row>
    <row r="25" spans="1:7">
      <c r="A25" s="40"/>
      <c r="B25" s="23" t="s">
        <v>18</v>
      </c>
      <c r="C25" s="9"/>
      <c r="D25" s="9"/>
      <c r="E25" s="21"/>
      <c r="F25" s="38"/>
    </row>
    <row r="26" spans="1:7">
      <c r="A26" s="41">
        <v>4537</v>
      </c>
      <c r="B26" s="25" t="s">
        <v>19</v>
      </c>
      <c r="C26" s="24" t="s">
        <v>20</v>
      </c>
      <c r="D26" s="24">
        <v>18697.73</v>
      </c>
      <c r="E26" s="26">
        <v>10.78</v>
      </c>
      <c r="F26" s="42">
        <f t="shared" ref="F26" si="3">D26*E26</f>
        <v>201561.52939999997</v>
      </c>
    </row>
    <row r="27" spans="1:7" ht="45">
      <c r="A27" s="41" t="s">
        <v>12</v>
      </c>
      <c r="B27" s="25" t="s">
        <v>10</v>
      </c>
      <c r="C27" s="24" t="s">
        <v>5</v>
      </c>
      <c r="D27" s="24">
        <v>27680.6</v>
      </c>
      <c r="E27" s="26">
        <v>42.67</v>
      </c>
      <c r="F27" s="42">
        <f>D27*E27</f>
        <v>1181131.202</v>
      </c>
    </row>
    <row r="28" spans="1:7" ht="45">
      <c r="A28" s="40">
        <v>5319</v>
      </c>
      <c r="B28" s="22" t="s">
        <v>22</v>
      </c>
      <c r="C28" s="9" t="s">
        <v>5</v>
      </c>
      <c r="D28" s="9">
        <v>63.36</v>
      </c>
      <c r="E28" s="21">
        <v>56.12</v>
      </c>
      <c r="F28" s="38">
        <f>D28*E28</f>
        <v>3555.7631999999999</v>
      </c>
    </row>
    <row r="29" spans="1:7" s="1" customFormat="1" ht="15.75" thickBot="1">
      <c r="A29" s="290" t="s">
        <v>25</v>
      </c>
      <c r="B29" s="291"/>
      <c r="C29" s="291"/>
      <c r="D29" s="291"/>
      <c r="E29" s="292"/>
      <c r="F29" s="43">
        <f>SUM(F23:F28)</f>
        <v>1710024.2727999999</v>
      </c>
      <c r="G29" s="6"/>
    </row>
    <row r="30" spans="1:7">
      <c r="A30" s="44"/>
      <c r="B30" s="33"/>
      <c r="C30" s="34"/>
      <c r="D30" s="34"/>
      <c r="E30" s="35"/>
      <c r="F30" s="36"/>
    </row>
    <row r="31" spans="1:7">
      <c r="A31" s="40">
        <v>9537</v>
      </c>
      <c r="B31" s="22" t="s">
        <v>26</v>
      </c>
      <c r="C31" s="9" t="s">
        <v>5</v>
      </c>
      <c r="D31" s="9">
        <f>D9</f>
        <v>63897.13</v>
      </c>
      <c r="E31" s="21">
        <v>1.54</v>
      </c>
      <c r="F31" s="38">
        <f t="shared" ref="F31" si="4">D31*E31</f>
        <v>98401.580199999997</v>
      </c>
      <c r="G31" s="2" t="s">
        <v>50</v>
      </c>
    </row>
    <row r="32" spans="1:7" ht="15.75" thickBot="1">
      <c r="A32" s="290" t="s">
        <v>25</v>
      </c>
      <c r="B32" s="291"/>
      <c r="C32" s="291"/>
      <c r="D32" s="291"/>
      <c r="E32" s="292"/>
      <c r="F32" s="43">
        <f>F31</f>
        <v>98401.580199999997</v>
      </c>
    </row>
    <row r="33" spans="1:6">
      <c r="A33" s="44"/>
      <c r="B33" s="33"/>
      <c r="C33" s="34"/>
      <c r="D33" s="34"/>
      <c r="E33" s="35"/>
      <c r="F33" s="36"/>
    </row>
    <row r="34" spans="1:6">
      <c r="A34" s="40">
        <v>4083</v>
      </c>
      <c r="B34" s="22" t="s">
        <v>27</v>
      </c>
      <c r="C34" s="9" t="s">
        <v>28</v>
      </c>
      <c r="D34" s="9">
        <v>6</v>
      </c>
      <c r="E34" s="21">
        <f>20.22/1.8487*1.493*220</f>
        <v>3592.5034889381727</v>
      </c>
      <c r="F34" s="38">
        <f t="shared" ref="F34:F35" si="5">D34*E34</f>
        <v>21555.020933629035</v>
      </c>
    </row>
    <row r="35" spans="1:6">
      <c r="A35" s="40">
        <v>2707</v>
      </c>
      <c r="B35" s="22" t="s">
        <v>29</v>
      </c>
      <c r="C35" s="9" t="s">
        <v>28</v>
      </c>
      <c r="D35" s="9">
        <v>6</v>
      </c>
      <c r="E35" s="21">
        <f>98.74/1.8487*1.493*220/2</f>
        <v>8771.6071834261911</v>
      </c>
      <c r="F35" s="38">
        <f t="shared" si="5"/>
        <v>52629.64310055715</v>
      </c>
    </row>
    <row r="36" spans="1:6" ht="15.75" thickBot="1">
      <c r="A36" s="290" t="s">
        <v>25</v>
      </c>
      <c r="B36" s="291"/>
      <c r="C36" s="291"/>
      <c r="D36" s="291"/>
      <c r="E36" s="292"/>
      <c r="F36" s="43">
        <f>SUM(F34:F35)</f>
        <v>74184.664034186193</v>
      </c>
    </row>
    <row r="37" spans="1:6" ht="15.75" thickBot="1"/>
    <row r="38" spans="1:6">
      <c r="A38" s="293" t="s">
        <v>32</v>
      </c>
      <c r="B38" s="294"/>
      <c r="C38" s="294"/>
      <c r="D38" s="294"/>
      <c r="E38" s="294"/>
      <c r="F38" s="12">
        <f>F36+F32+F29+F20+F3</f>
        <v>2374238.573534186</v>
      </c>
    </row>
    <row r="39" spans="1:6">
      <c r="A39" s="295" t="s">
        <v>30</v>
      </c>
      <c r="B39" s="296"/>
      <c r="C39" s="296"/>
      <c r="D39" s="296"/>
      <c r="E39" s="296"/>
      <c r="F39" s="13">
        <f>23.44%*F38</f>
        <v>556521.52163641329</v>
      </c>
    </row>
    <row r="40" spans="1:6" ht="15.75" thickBot="1">
      <c r="A40" s="297" t="s">
        <v>31</v>
      </c>
      <c r="B40" s="298"/>
      <c r="C40" s="298"/>
      <c r="D40" s="298"/>
      <c r="E40" s="298"/>
      <c r="F40" s="14">
        <f>SUM(F38:F39)</f>
        <v>2930760.0951705994</v>
      </c>
    </row>
    <row r="41" spans="1:6" ht="15.75" thickBot="1"/>
    <row r="42" spans="1:6">
      <c r="B42" s="16" t="s">
        <v>37</v>
      </c>
      <c r="C42" s="10">
        <v>39.5</v>
      </c>
    </row>
    <row r="43" spans="1:6" ht="15.75" thickBot="1">
      <c r="B43" s="17" t="s">
        <v>38</v>
      </c>
      <c r="C43" s="11">
        <v>5</v>
      </c>
    </row>
    <row r="44" spans="1:6">
      <c r="B44" s="3"/>
    </row>
  </sheetData>
  <mergeCells count="8">
    <mergeCell ref="A3:E3"/>
    <mergeCell ref="A36:E36"/>
    <mergeCell ref="A38:E38"/>
    <mergeCell ref="A39:E39"/>
    <mergeCell ref="A40:E40"/>
    <mergeCell ref="A29:E29"/>
    <mergeCell ref="A32:E32"/>
    <mergeCell ref="A20:E20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0"/>
  <sheetViews>
    <sheetView tabSelected="1" view="pageBreakPreview" zoomScale="90" zoomScaleNormal="100" zoomScaleSheetLayoutView="90" workbookViewId="0">
      <selection activeCell="D23" sqref="D23"/>
    </sheetView>
  </sheetViews>
  <sheetFormatPr defaultRowHeight="15"/>
  <cols>
    <col min="1" max="1" width="11.5703125" style="49" customWidth="1"/>
    <col min="2" max="2" width="11.85546875" style="49" customWidth="1"/>
    <col min="3" max="3" width="12.140625" style="49" customWidth="1"/>
    <col min="4" max="4" width="55.5703125" style="55" customWidth="1"/>
    <col min="5" max="5" width="11.7109375" style="49" customWidth="1"/>
    <col min="6" max="6" width="7.85546875" style="70" customWidth="1"/>
    <col min="7" max="7" width="9.85546875" style="53" bestFit="1" customWidth="1"/>
    <col min="8" max="8" width="12" style="53" customWidth="1"/>
    <col min="9" max="9" width="51" style="53" customWidth="1"/>
    <col min="10" max="10" width="15.140625" style="54" bestFit="1" customWidth="1"/>
    <col min="11" max="11" width="12.5703125" style="54" bestFit="1" customWidth="1"/>
    <col min="12" max="12" width="11.7109375" style="54" customWidth="1"/>
    <col min="13" max="13" width="15.140625" style="49" bestFit="1" customWidth="1"/>
    <col min="14" max="15" width="9.140625" style="50"/>
    <col min="16" max="17" width="9.140625" style="51"/>
    <col min="18" max="16384" width="9.140625" style="49"/>
  </cols>
  <sheetData>
    <row r="1" spans="1:17" ht="16.5" customHeight="1">
      <c r="A1" s="340"/>
      <c r="B1" s="340"/>
      <c r="C1" s="340"/>
      <c r="D1" s="340"/>
      <c r="E1" s="340"/>
      <c r="F1" s="340"/>
      <c r="G1" s="340"/>
      <c r="H1" s="340"/>
      <c r="I1" s="340"/>
      <c r="J1" s="340"/>
      <c r="K1" s="59"/>
      <c r="L1" s="59"/>
    </row>
    <row r="2" spans="1:17" ht="16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59"/>
      <c r="L2" s="59"/>
    </row>
    <row r="3" spans="1:17" ht="25.5" customHeight="1">
      <c r="A3" s="341" t="s">
        <v>76</v>
      </c>
      <c r="B3" s="341"/>
      <c r="C3" s="341"/>
      <c r="D3" s="341"/>
      <c r="E3" s="341"/>
      <c r="F3" s="341"/>
      <c r="G3" s="341"/>
      <c r="H3" s="341"/>
      <c r="I3" s="341"/>
      <c r="J3" s="341"/>
      <c r="K3" s="112"/>
      <c r="L3" s="112"/>
      <c r="M3" s="112"/>
    </row>
    <row r="4" spans="1:17" ht="18.75">
      <c r="A4" s="342" t="s">
        <v>77</v>
      </c>
      <c r="B4" s="342"/>
      <c r="C4" s="342"/>
      <c r="D4" s="342"/>
      <c r="E4" s="342"/>
      <c r="F4" s="342"/>
      <c r="G4" s="342"/>
      <c r="H4" s="342"/>
      <c r="I4" s="342"/>
      <c r="J4" s="342"/>
      <c r="K4" s="82"/>
      <c r="L4" s="82"/>
      <c r="M4" s="82"/>
    </row>
    <row r="5" spans="1:17" ht="18.75">
      <c r="A5" s="73"/>
      <c r="B5" s="86"/>
      <c r="C5" s="86"/>
      <c r="E5" s="86"/>
      <c r="F5" s="86"/>
      <c r="G5" s="86"/>
      <c r="H5" s="86"/>
      <c r="I5" s="86"/>
      <c r="J5" s="86"/>
      <c r="K5" s="60"/>
      <c r="L5" s="60"/>
    </row>
    <row r="6" spans="1:17" ht="16.5">
      <c r="A6" s="87"/>
      <c r="B6" s="87"/>
      <c r="C6" s="87"/>
      <c r="D6" s="88"/>
      <c r="E6" s="87"/>
      <c r="F6" s="89"/>
      <c r="G6" s="90"/>
      <c r="H6" s="90"/>
      <c r="I6" s="90"/>
      <c r="J6" s="91"/>
      <c r="K6" s="58"/>
      <c r="L6" s="58"/>
    </row>
    <row r="7" spans="1:17" ht="29.25" customHeight="1" thickBot="1">
      <c r="A7" s="101" t="s">
        <v>58</v>
      </c>
      <c r="B7" s="104" t="s">
        <v>200</v>
      </c>
      <c r="C7" s="75"/>
      <c r="D7" s="76"/>
      <c r="E7" s="77"/>
      <c r="F7" s="344" t="s">
        <v>336</v>
      </c>
      <c r="G7" s="344"/>
      <c r="H7" s="344"/>
      <c r="I7" s="344"/>
      <c r="J7" s="344"/>
      <c r="K7" s="63"/>
      <c r="L7" s="63"/>
    </row>
    <row r="8" spans="1:17" ht="18" customHeight="1">
      <c r="A8" s="79" t="s">
        <v>70</v>
      </c>
      <c r="B8" s="343" t="s">
        <v>493</v>
      </c>
      <c r="C8" s="343"/>
      <c r="D8" s="343"/>
      <c r="E8" s="343"/>
      <c r="F8" s="343"/>
      <c r="G8" s="122"/>
      <c r="H8" s="122"/>
      <c r="I8" s="186" t="s">
        <v>78</v>
      </c>
      <c r="J8" s="147" t="s">
        <v>91</v>
      </c>
      <c r="K8" s="62"/>
      <c r="L8" s="62"/>
    </row>
    <row r="9" spans="1:17" ht="26.25" thickBot="1">
      <c r="A9" s="79" t="s">
        <v>71</v>
      </c>
      <c r="B9" s="124">
        <v>1361.84</v>
      </c>
      <c r="C9" s="108" t="s">
        <v>309</v>
      </c>
      <c r="D9" s="106"/>
      <c r="E9" s="108"/>
      <c r="F9" s="109"/>
      <c r="G9" s="80"/>
      <c r="H9" s="80"/>
      <c r="I9" s="148" t="s">
        <v>68</v>
      </c>
      <c r="J9" s="150" t="s">
        <v>83</v>
      </c>
      <c r="K9" s="58"/>
      <c r="L9" s="58"/>
    </row>
    <row r="10" spans="1:17" ht="23.25">
      <c r="A10" s="79"/>
      <c r="B10" s="107"/>
      <c r="C10" s="108"/>
      <c r="D10" s="163"/>
      <c r="E10" s="108"/>
      <c r="F10" s="109"/>
      <c r="G10" s="80"/>
      <c r="H10" s="80"/>
      <c r="I10" s="186" t="s">
        <v>80</v>
      </c>
      <c r="J10" s="147" t="s">
        <v>81</v>
      </c>
      <c r="K10" s="58"/>
      <c r="L10" s="58"/>
    </row>
    <row r="11" spans="1:17" s="174" customFormat="1" ht="24" thickBot="1">
      <c r="A11" s="79"/>
      <c r="B11" s="107"/>
      <c r="C11" s="108"/>
      <c r="D11" s="175"/>
      <c r="E11" s="108"/>
      <c r="F11" s="109"/>
      <c r="G11" s="80"/>
      <c r="H11" s="80"/>
      <c r="I11" s="149" t="s">
        <v>68</v>
      </c>
      <c r="J11" s="151" t="s">
        <v>82</v>
      </c>
      <c r="K11" s="58"/>
      <c r="L11" s="58"/>
      <c r="N11" s="50"/>
      <c r="O11" s="50"/>
      <c r="P11" s="51"/>
      <c r="Q11" s="51"/>
    </row>
    <row r="12" spans="1:17" s="174" customFormat="1" ht="25.5">
      <c r="A12" s="79"/>
      <c r="B12" s="107"/>
      <c r="C12" s="108"/>
      <c r="D12" s="268" t="s">
        <v>88</v>
      </c>
      <c r="E12" s="108"/>
      <c r="F12" s="109"/>
      <c r="G12" s="80"/>
      <c r="H12" s="80"/>
      <c r="I12" s="186" t="s">
        <v>235</v>
      </c>
      <c r="J12" s="147" t="s">
        <v>334</v>
      </c>
      <c r="K12" s="58"/>
      <c r="L12" s="58"/>
      <c r="N12" s="50"/>
      <c r="O12" s="50"/>
      <c r="P12" s="51"/>
      <c r="Q12" s="51"/>
    </row>
    <row r="13" spans="1:17" s="162" customFormat="1" ht="24" thickBot="1">
      <c r="A13" s="79"/>
      <c r="B13" s="107"/>
      <c r="C13" s="108"/>
      <c r="D13" s="163"/>
      <c r="E13" s="108"/>
      <c r="F13" s="109"/>
      <c r="G13" s="80"/>
      <c r="H13" s="80"/>
      <c r="I13" s="149" t="s">
        <v>68</v>
      </c>
      <c r="J13" s="151" t="s">
        <v>333</v>
      </c>
      <c r="K13" s="58"/>
      <c r="L13" s="58"/>
      <c r="N13" s="50"/>
      <c r="O13" s="50"/>
      <c r="P13" s="51"/>
      <c r="Q13" s="51"/>
    </row>
    <row r="14" spans="1:17" s="132" customFormat="1" ht="23.25">
      <c r="A14" s="79"/>
      <c r="B14" s="107"/>
      <c r="C14" s="108"/>
      <c r="D14" s="129"/>
      <c r="E14" s="108"/>
      <c r="F14" s="109"/>
      <c r="G14" s="80"/>
      <c r="H14" s="80"/>
      <c r="I14" s="164" t="s">
        <v>72</v>
      </c>
      <c r="J14" s="165">
        <v>0.26719999999999999</v>
      </c>
      <c r="K14" s="58"/>
      <c r="L14" s="58"/>
      <c r="N14" s="50"/>
      <c r="O14" s="50"/>
      <c r="P14" s="51"/>
      <c r="Q14" s="51"/>
    </row>
    <row r="15" spans="1:17" s="68" customFormat="1" ht="46.5" customHeight="1">
      <c r="A15" s="199" t="s">
        <v>55</v>
      </c>
      <c r="B15" s="199" t="s">
        <v>54</v>
      </c>
      <c r="C15" s="199" t="s">
        <v>53</v>
      </c>
      <c r="D15" s="199" t="s">
        <v>86</v>
      </c>
      <c r="E15" s="199" t="s">
        <v>1</v>
      </c>
      <c r="F15" s="200" t="s">
        <v>85</v>
      </c>
      <c r="G15" s="200" t="s">
        <v>3</v>
      </c>
      <c r="H15" s="200" t="s">
        <v>92</v>
      </c>
      <c r="I15" s="200" t="s">
        <v>74</v>
      </c>
      <c r="J15" s="200" t="s">
        <v>4</v>
      </c>
      <c r="K15" s="64"/>
      <c r="L15" s="64"/>
      <c r="N15" s="69"/>
      <c r="O15" s="69"/>
    </row>
    <row r="16" spans="1:17" s="56" customFormat="1" ht="30" customHeight="1">
      <c r="A16" s="158">
        <v>1</v>
      </c>
      <c r="B16" s="305" t="s">
        <v>87</v>
      </c>
      <c r="C16" s="305"/>
      <c r="D16" s="305"/>
      <c r="E16" s="305"/>
      <c r="F16" s="305"/>
      <c r="G16" s="305"/>
      <c r="H16" s="305"/>
      <c r="I16" s="207" t="s">
        <v>478</v>
      </c>
      <c r="J16" s="208">
        <f>J18</f>
        <v>1069.5999999999999</v>
      </c>
      <c r="K16" s="123"/>
      <c r="L16" s="201"/>
      <c r="M16" s="61"/>
      <c r="N16" s="47"/>
      <c r="O16" s="47"/>
      <c r="P16" s="48"/>
      <c r="Q16" s="57"/>
    </row>
    <row r="17" spans="1:17" ht="17.25" thickBot="1">
      <c r="A17" s="135" t="s">
        <v>346</v>
      </c>
      <c r="B17" s="137" t="s">
        <v>89</v>
      </c>
      <c r="C17" s="138" t="s">
        <v>52</v>
      </c>
      <c r="D17" s="160" t="s">
        <v>90</v>
      </c>
      <c r="E17" s="138" t="s">
        <v>69</v>
      </c>
      <c r="F17" s="146">
        <v>2.5</v>
      </c>
      <c r="G17" s="94">
        <v>337.63</v>
      </c>
      <c r="H17" s="94">
        <f>G17*1.2672</f>
        <v>427.84473600000001</v>
      </c>
      <c r="I17" s="178" t="s">
        <v>237</v>
      </c>
      <c r="J17" s="178">
        <f>F17*ROUND(H17,2)</f>
        <v>1069.5999999999999</v>
      </c>
      <c r="K17" s="123"/>
      <c r="L17" s="66"/>
    </row>
    <row r="18" spans="1:17" s="46" customFormat="1" ht="16.5" thickBot="1">
      <c r="A18" s="324"/>
      <c r="B18" s="324"/>
      <c r="C18" s="324"/>
      <c r="D18" s="324"/>
      <c r="E18" s="324"/>
      <c r="F18" s="324"/>
      <c r="G18" s="324"/>
      <c r="H18" s="324"/>
      <c r="I18" s="203" t="s">
        <v>477</v>
      </c>
      <c r="J18" s="202">
        <f>SUM(J17:J17)</f>
        <v>1069.5999999999999</v>
      </c>
      <c r="K18" s="123"/>
      <c r="L18" s="65"/>
      <c r="N18" s="47"/>
      <c r="O18" s="47"/>
      <c r="P18" s="48"/>
      <c r="Q18" s="48"/>
    </row>
    <row r="19" spans="1:17" s="131" customFormat="1" ht="16.5" customHeight="1">
      <c r="A19" s="325"/>
      <c r="B19" s="325"/>
      <c r="C19" s="325"/>
      <c r="D19" s="325"/>
      <c r="E19" s="325"/>
      <c r="F19" s="325"/>
      <c r="G19" s="325"/>
      <c r="H19" s="325"/>
      <c r="I19" s="197"/>
      <c r="J19" s="198"/>
      <c r="K19" s="123"/>
      <c r="L19" s="65"/>
      <c r="N19" s="47"/>
      <c r="O19" s="47"/>
      <c r="P19" s="48"/>
      <c r="Q19" s="48"/>
    </row>
    <row r="20" spans="1:17" s="131" customFormat="1" ht="16.5" customHeight="1">
      <c r="A20" s="158">
        <v>2</v>
      </c>
      <c r="B20" s="302"/>
      <c r="C20" s="303"/>
      <c r="D20" s="282" t="s">
        <v>494</v>
      </c>
      <c r="E20" s="286"/>
      <c r="F20" s="287"/>
      <c r="G20" s="287"/>
      <c r="H20" s="287"/>
      <c r="I20" s="278" t="s">
        <v>478</v>
      </c>
      <c r="J20" s="208">
        <f>J39</f>
        <v>16839.5651</v>
      </c>
      <c r="K20" s="123"/>
      <c r="L20" s="65"/>
      <c r="N20" s="47"/>
      <c r="O20" s="47"/>
      <c r="P20" s="48"/>
      <c r="Q20" s="48"/>
    </row>
    <row r="21" spans="1:17" ht="126" customHeight="1">
      <c r="A21" s="135" t="s">
        <v>557</v>
      </c>
      <c r="B21" s="137" t="s">
        <v>523</v>
      </c>
      <c r="C21" s="133" t="s">
        <v>80</v>
      </c>
      <c r="D21" s="160" t="s">
        <v>495</v>
      </c>
      <c r="E21" s="138" t="s">
        <v>79</v>
      </c>
      <c r="F21" s="146">
        <v>12.59</v>
      </c>
      <c r="G21" s="136">
        <v>51.96</v>
      </c>
      <c r="H21" s="94">
        <f>G21*1.2672</f>
        <v>65.843712000000011</v>
      </c>
      <c r="I21" s="171" t="s">
        <v>496</v>
      </c>
      <c r="J21" s="281">
        <f>F21*ROUND(H21,2)</f>
        <v>828.92560000000003</v>
      </c>
      <c r="K21" s="52"/>
      <c r="L21" s="52"/>
      <c r="N21" s="49"/>
      <c r="O21" s="49"/>
      <c r="P21" s="49"/>
      <c r="Q21" s="49"/>
    </row>
    <row r="22" spans="1:17" ht="82.5">
      <c r="A22" s="135" t="s">
        <v>558</v>
      </c>
      <c r="B22" s="137" t="s">
        <v>497</v>
      </c>
      <c r="C22" s="133" t="s">
        <v>80</v>
      </c>
      <c r="D22" s="160" t="s">
        <v>498</v>
      </c>
      <c r="E22" s="138" t="s">
        <v>79</v>
      </c>
      <c r="F22" s="146">
        <v>0.98</v>
      </c>
      <c r="G22" s="92">
        <v>142.88999999999999</v>
      </c>
      <c r="H22" s="94">
        <f t="shared" ref="H22:H38" si="0">G22*1.2672</f>
        <v>181.07020800000001</v>
      </c>
      <c r="I22" s="171" t="s">
        <v>499</v>
      </c>
      <c r="J22" s="281">
        <f t="shared" ref="J22:J38" si="1">F22*ROUND(H22,2)</f>
        <v>177.4486</v>
      </c>
      <c r="K22" s="52"/>
      <c r="L22" s="52"/>
      <c r="N22" s="49"/>
      <c r="O22" s="49"/>
      <c r="P22" s="49"/>
      <c r="Q22" s="49"/>
    </row>
    <row r="23" spans="1:17" s="132" customFormat="1" ht="49.5">
      <c r="A23" s="135" t="s">
        <v>559</v>
      </c>
      <c r="B23" s="137">
        <v>97634</v>
      </c>
      <c r="C23" s="133" t="s">
        <v>52</v>
      </c>
      <c r="D23" s="160" t="s">
        <v>500</v>
      </c>
      <c r="E23" s="138" t="s">
        <v>69</v>
      </c>
      <c r="F23" s="146">
        <v>648.54</v>
      </c>
      <c r="G23" s="92">
        <v>10.17</v>
      </c>
      <c r="H23" s="94">
        <f t="shared" si="0"/>
        <v>12.887424000000001</v>
      </c>
      <c r="I23" s="171" t="s">
        <v>501</v>
      </c>
      <c r="J23" s="281">
        <f t="shared" si="1"/>
        <v>8359.6805999999997</v>
      </c>
      <c r="K23" s="52"/>
      <c r="L23" s="52"/>
    </row>
    <row r="24" spans="1:17" ht="33">
      <c r="A24" s="135" t="s">
        <v>560</v>
      </c>
      <c r="B24" s="137" t="s">
        <v>524</v>
      </c>
      <c r="C24" s="133" t="s">
        <v>80</v>
      </c>
      <c r="D24" s="160" t="s">
        <v>525</v>
      </c>
      <c r="E24" s="138" t="s">
        <v>20</v>
      </c>
      <c r="F24" s="146">
        <v>160.71</v>
      </c>
      <c r="G24" s="92">
        <v>1.95</v>
      </c>
      <c r="H24" s="94">
        <f t="shared" si="0"/>
        <v>2.4710400000000003</v>
      </c>
      <c r="I24" s="171" t="s">
        <v>502</v>
      </c>
      <c r="J24" s="281">
        <f t="shared" si="1"/>
        <v>396.95370000000003</v>
      </c>
      <c r="K24" s="52"/>
      <c r="L24" s="52"/>
      <c r="M24" s="46"/>
      <c r="N24" s="49"/>
      <c r="O24" s="49"/>
      <c r="P24" s="49"/>
      <c r="Q24" s="49"/>
    </row>
    <row r="25" spans="1:17" s="132" customFormat="1" ht="42" customHeight="1">
      <c r="A25" s="135" t="s">
        <v>561</v>
      </c>
      <c r="B25" s="137">
        <v>97644</v>
      </c>
      <c r="C25" s="133" t="s">
        <v>52</v>
      </c>
      <c r="D25" s="160" t="s">
        <v>503</v>
      </c>
      <c r="E25" s="138" t="s">
        <v>69</v>
      </c>
      <c r="F25" s="146">
        <v>18.04</v>
      </c>
      <c r="G25" s="92">
        <v>7.36</v>
      </c>
      <c r="H25" s="94">
        <f t="shared" si="0"/>
        <v>9.3265920000000015</v>
      </c>
      <c r="I25" s="171" t="s">
        <v>504</v>
      </c>
      <c r="J25" s="281">
        <f t="shared" si="1"/>
        <v>168.31319999999999</v>
      </c>
      <c r="K25" s="52"/>
      <c r="L25" s="52"/>
      <c r="M25" s="131"/>
    </row>
    <row r="26" spans="1:17" s="132" customFormat="1" ht="66">
      <c r="A26" s="135" t="s">
        <v>562</v>
      </c>
      <c r="B26" s="137">
        <v>97645</v>
      </c>
      <c r="C26" s="133" t="s">
        <v>52</v>
      </c>
      <c r="D26" s="160" t="s">
        <v>505</v>
      </c>
      <c r="E26" s="138" t="s">
        <v>69</v>
      </c>
      <c r="F26" s="146">
        <v>5.08</v>
      </c>
      <c r="G26" s="92">
        <v>21.19</v>
      </c>
      <c r="H26" s="94">
        <f t="shared" si="0"/>
        <v>26.851968000000003</v>
      </c>
      <c r="I26" s="171" t="s">
        <v>506</v>
      </c>
      <c r="J26" s="281">
        <f t="shared" si="1"/>
        <v>136.398</v>
      </c>
      <c r="K26" s="52"/>
      <c r="L26" s="52"/>
      <c r="M26" s="131"/>
    </row>
    <row r="27" spans="1:17" ht="49.5">
      <c r="A27" s="135" t="s">
        <v>563</v>
      </c>
      <c r="B27" s="137">
        <v>97640</v>
      </c>
      <c r="C27" s="133" t="s">
        <v>52</v>
      </c>
      <c r="D27" s="160" t="s">
        <v>507</v>
      </c>
      <c r="E27" s="138" t="s">
        <v>69</v>
      </c>
      <c r="F27" s="146">
        <v>550.32000000000005</v>
      </c>
      <c r="G27" s="92">
        <v>1.43</v>
      </c>
      <c r="H27" s="94">
        <f t="shared" si="0"/>
        <v>1.8120960000000002</v>
      </c>
      <c r="I27" s="171" t="s">
        <v>508</v>
      </c>
      <c r="J27" s="281">
        <f t="shared" si="1"/>
        <v>996.07920000000013</v>
      </c>
      <c r="N27" s="49"/>
      <c r="O27" s="49"/>
      <c r="P27" s="49"/>
      <c r="Q27" s="49"/>
    </row>
    <row r="28" spans="1:17" ht="33">
      <c r="A28" s="135" t="s">
        <v>564</v>
      </c>
      <c r="B28" s="137">
        <v>97643</v>
      </c>
      <c r="C28" s="133" t="s">
        <v>52</v>
      </c>
      <c r="D28" s="160" t="s">
        <v>509</v>
      </c>
      <c r="E28" s="138" t="s">
        <v>69</v>
      </c>
      <c r="F28" s="146">
        <v>46.52</v>
      </c>
      <c r="G28" s="92">
        <v>19.07</v>
      </c>
      <c r="H28" s="94">
        <f t="shared" si="0"/>
        <v>24.165504000000002</v>
      </c>
      <c r="I28" s="172" t="s">
        <v>510</v>
      </c>
      <c r="J28" s="281">
        <f t="shared" si="1"/>
        <v>1124.3884</v>
      </c>
      <c r="N28" s="49"/>
      <c r="O28" s="49"/>
      <c r="P28" s="49"/>
      <c r="Q28" s="49"/>
    </row>
    <row r="29" spans="1:17" ht="33">
      <c r="A29" s="135" t="s">
        <v>565</v>
      </c>
      <c r="B29" s="137" t="s">
        <v>526</v>
      </c>
      <c r="C29" s="133" t="s">
        <v>80</v>
      </c>
      <c r="D29" s="160" t="s">
        <v>527</v>
      </c>
      <c r="E29" s="138" t="s">
        <v>69</v>
      </c>
      <c r="F29" s="146">
        <v>54.37</v>
      </c>
      <c r="G29" s="92">
        <v>4.29</v>
      </c>
      <c r="H29" s="94">
        <f t="shared" si="0"/>
        <v>5.4362880000000002</v>
      </c>
      <c r="I29" s="172">
        <v>54.37</v>
      </c>
      <c r="J29" s="281">
        <f t="shared" si="1"/>
        <v>295.77280000000002</v>
      </c>
      <c r="N29" s="49"/>
      <c r="O29" s="49"/>
      <c r="P29" s="49"/>
      <c r="Q29" s="49"/>
    </row>
    <row r="30" spans="1:17" ht="33">
      <c r="A30" s="135" t="s">
        <v>566</v>
      </c>
      <c r="B30" s="137">
        <v>97665</v>
      </c>
      <c r="C30" s="133" t="s">
        <v>52</v>
      </c>
      <c r="D30" s="160" t="s">
        <v>511</v>
      </c>
      <c r="E30" s="138" t="s">
        <v>93</v>
      </c>
      <c r="F30" s="146">
        <v>40</v>
      </c>
      <c r="G30" s="92">
        <v>1.04</v>
      </c>
      <c r="H30" s="94">
        <f t="shared" si="0"/>
        <v>1.3178880000000002</v>
      </c>
      <c r="I30" s="172" t="s">
        <v>512</v>
      </c>
      <c r="J30" s="281">
        <f t="shared" si="1"/>
        <v>52.800000000000004</v>
      </c>
      <c r="N30" s="49"/>
      <c r="O30" s="49"/>
      <c r="P30" s="49"/>
      <c r="Q30" s="49"/>
    </row>
    <row r="31" spans="1:17" s="280" customFormat="1" ht="16.5">
      <c r="A31" s="135" t="s">
        <v>567</v>
      </c>
      <c r="B31" s="137" t="s">
        <v>528</v>
      </c>
      <c r="C31" s="133" t="s">
        <v>80</v>
      </c>
      <c r="D31" s="160" t="s">
        <v>529</v>
      </c>
      <c r="E31" s="138" t="s">
        <v>93</v>
      </c>
      <c r="F31" s="146">
        <v>2</v>
      </c>
      <c r="G31" s="92">
        <v>29.04</v>
      </c>
      <c r="H31" s="94">
        <f t="shared" si="0"/>
        <v>36.799488000000004</v>
      </c>
      <c r="I31" s="172" t="s">
        <v>530</v>
      </c>
      <c r="J31" s="281">
        <f t="shared" si="1"/>
        <v>73.599999999999994</v>
      </c>
      <c r="K31" s="54"/>
      <c r="L31" s="54"/>
    </row>
    <row r="32" spans="1:17" s="280" customFormat="1" ht="33">
      <c r="A32" s="135" t="s">
        <v>568</v>
      </c>
      <c r="B32" s="137">
        <v>97666</v>
      </c>
      <c r="C32" s="133" t="s">
        <v>52</v>
      </c>
      <c r="D32" s="160" t="s">
        <v>533</v>
      </c>
      <c r="E32" s="138" t="s">
        <v>93</v>
      </c>
      <c r="F32" s="146">
        <v>2</v>
      </c>
      <c r="G32" s="92">
        <v>7.25</v>
      </c>
      <c r="H32" s="94">
        <f t="shared" si="0"/>
        <v>9.1872000000000007</v>
      </c>
      <c r="I32" s="172" t="s">
        <v>531</v>
      </c>
      <c r="J32" s="281">
        <f t="shared" si="1"/>
        <v>18.38</v>
      </c>
      <c r="K32" s="54"/>
      <c r="L32" s="54"/>
    </row>
    <row r="33" spans="1:17" s="280" customFormat="1" ht="33">
      <c r="A33" s="135" t="s">
        <v>569</v>
      </c>
      <c r="B33" s="137">
        <v>97663</v>
      </c>
      <c r="C33" s="133" t="s">
        <v>52</v>
      </c>
      <c r="D33" s="160" t="s">
        <v>534</v>
      </c>
      <c r="E33" s="138" t="s">
        <v>93</v>
      </c>
      <c r="F33" s="146">
        <v>2</v>
      </c>
      <c r="G33" s="92">
        <v>9.94</v>
      </c>
      <c r="H33" s="94">
        <f t="shared" si="0"/>
        <v>12.595968000000001</v>
      </c>
      <c r="I33" s="172" t="s">
        <v>532</v>
      </c>
      <c r="J33" s="281">
        <f t="shared" si="1"/>
        <v>25.2</v>
      </c>
      <c r="K33" s="54"/>
      <c r="L33" s="54"/>
    </row>
    <row r="34" spans="1:17" ht="33">
      <c r="A34" s="135" t="s">
        <v>570</v>
      </c>
      <c r="B34" s="137">
        <v>97661</v>
      </c>
      <c r="C34" s="133" t="s">
        <v>52</v>
      </c>
      <c r="D34" s="160" t="s">
        <v>513</v>
      </c>
      <c r="E34" s="138" t="s">
        <v>20</v>
      </c>
      <c r="F34" s="146">
        <v>1600</v>
      </c>
      <c r="G34" s="92">
        <v>0.54</v>
      </c>
      <c r="H34" s="94">
        <f t="shared" si="0"/>
        <v>0.68428800000000012</v>
      </c>
      <c r="I34" s="172" t="s">
        <v>514</v>
      </c>
      <c r="J34" s="281">
        <f t="shared" si="1"/>
        <v>1088</v>
      </c>
      <c r="N34" s="49"/>
      <c r="O34" s="49"/>
      <c r="P34" s="49"/>
      <c r="Q34" s="49"/>
    </row>
    <row r="35" spans="1:17" ht="49.5">
      <c r="A35" s="135" t="s">
        <v>571</v>
      </c>
      <c r="B35" s="137">
        <v>97647</v>
      </c>
      <c r="C35" s="133" t="s">
        <v>52</v>
      </c>
      <c r="D35" s="160" t="s">
        <v>515</v>
      </c>
      <c r="E35" s="138" t="s">
        <v>69</v>
      </c>
      <c r="F35" s="146">
        <v>522.55999999999995</v>
      </c>
      <c r="G35" s="92">
        <v>2.68</v>
      </c>
      <c r="H35" s="94">
        <f t="shared" si="0"/>
        <v>3.3960960000000004</v>
      </c>
      <c r="I35" s="172" t="s">
        <v>516</v>
      </c>
      <c r="J35" s="281">
        <f t="shared" si="1"/>
        <v>1776.7039999999997</v>
      </c>
      <c r="N35" s="49"/>
      <c r="O35" s="49"/>
      <c r="P35" s="49"/>
      <c r="Q35" s="49"/>
    </row>
    <row r="36" spans="1:17" ht="33">
      <c r="A36" s="135" t="s">
        <v>572</v>
      </c>
      <c r="B36" s="137" t="s">
        <v>517</v>
      </c>
      <c r="C36" s="133" t="s">
        <v>80</v>
      </c>
      <c r="D36" s="160" t="s">
        <v>518</v>
      </c>
      <c r="E36" s="138" t="s">
        <v>20</v>
      </c>
      <c r="F36" s="146">
        <v>7.5</v>
      </c>
      <c r="G36" s="92">
        <v>6.91</v>
      </c>
      <c r="H36" s="94">
        <f t="shared" si="0"/>
        <v>8.7563520000000015</v>
      </c>
      <c r="I36" s="281" t="s">
        <v>519</v>
      </c>
      <c r="J36" s="281">
        <f t="shared" si="1"/>
        <v>65.7</v>
      </c>
      <c r="N36" s="49"/>
      <c r="O36" s="49"/>
      <c r="P36" s="49"/>
      <c r="Q36" s="49"/>
    </row>
    <row r="37" spans="1:17" ht="33">
      <c r="A37" s="135" t="s">
        <v>573</v>
      </c>
      <c r="B37" s="137">
        <v>72898</v>
      </c>
      <c r="C37" s="133" t="s">
        <v>52</v>
      </c>
      <c r="D37" s="160" t="s">
        <v>520</v>
      </c>
      <c r="E37" s="138" t="s">
        <v>79</v>
      </c>
      <c r="F37" s="146">
        <v>102.3</v>
      </c>
      <c r="G37" s="92">
        <v>3.82</v>
      </c>
      <c r="H37" s="94">
        <f t="shared" si="0"/>
        <v>4.8407040000000006</v>
      </c>
      <c r="I37" s="172" t="s">
        <v>521</v>
      </c>
      <c r="J37" s="281">
        <f t="shared" si="1"/>
        <v>495.13199999999995</v>
      </c>
      <c r="N37" s="49"/>
      <c r="O37" s="49"/>
      <c r="P37" s="49"/>
      <c r="Q37" s="49"/>
    </row>
    <row r="38" spans="1:17" s="162" customFormat="1" ht="17.25" customHeight="1" thickBot="1">
      <c r="A38" s="135" t="s">
        <v>574</v>
      </c>
      <c r="B38" s="137">
        <v>72900</v>
      </c>
      <c r="C38" s="133" t="s">
        <v>52</v>
      </c>
      <c r="D38" s="160" t="s">
        <v>522</v>
      </c>
      <c r="E38" s="138" t="s">
        <v>79</v>
      </c>
      <c r="F38" s="146">
        <v>102.3</v>
      </c>
      <c r="G38" s="92">
        <v>5.86</v>
      </c>
      <c r="H38" s="94">
        <f t="shared" si="0"/>
        <v>7.4257920000000013</v>
      </c>
      <c r="I38" s="172" t="s">
        <v>521</v>
      </c>
      <c r="J38" s="281">
        <f t="shared" si="1"/>
        <v>760.08899999999994</v>
      </c>
      <c r="K38" s="54"/>
      <c r="L38" s="54"/>
    </row>
    <row r="39" spans="1:17" s="162" customFormat="1" ht="17.25" thickBot="1">
      <c r="A39" s="283"/>
      <c r="B39" s="284"/>
      <c r="C39" s="284"/>
      <c r="D39" s="284"/>
      <c r="E39" s="284"/>
      <c r="F39" s="285"/>
      <c r="G39" s="299" t="s">
        <v>25</v>
      </c>
      <c r="H39" s="300"/>
      <c r="I39" s="301"/>
      <c r="J39" s="159">
        <f>SUM(J21:J38)</f>
        <v>16839.5651</v>
      </c>
      <c r="K39" s="54"/>
      <c r="L39" s="54"/>
    </row>
    <row r="40" spans="1:17" ht="16.5">
      <c r="A40" s="279"/>
      <c r="B40" s="279"/>
      <c r="C40" s="279"/>
      <c r="D40" s="279"/>
      <c r="E40" s="279"/>
      <c r="F40" s="279"/>
      <c r="G40" s="279"/>
      <c r="H40" s="279"/>
      <c r="I40" s="277"/>
      <c r="J40" s="198"/>
      <c r="N40" s="49"/>
      <c r="O40" s="49"/>
      <c r="P40" s="49"/>
      <c r="Q40" s="49"/>
    </row>
    <row r="41" spans="1:17" s="162" customFormat="1" ht="15.75">
      <c r="A41" s="158">
        <v>3</v>
      </c>
      <c r="B41" s="305" t="s">
        <v>94</v>
      </c>
      <c r="C41" s="305"/>
      <c r="D41" s="305"/>
      <c r="E41" s="305"/>
      <c r="F41" s="305"/>
      <c r="G41" s="305"/>
      <c r="H41" s="305"/>
      <c r="I41" s="207" t="s">
        <v>478</v>
      </c>
      <c r="J41" s="208">
        <f>J65</f>
        <v>35306.306199999999</v>
      </c>
      <c r="K41" s="54"/>
      <c r="L41" s="54"/>
    </row>
    <row r="42" spans="1:17" s="162" customFormat="1" ht="33">
      <c r="A42" s="135" t="s">
        <v>347</v>
      </c>
      <c r="B42" s="137" t="s">
        <v>95</v>
      </c>
      <c r="C42" s="133" t="s">
        <v>80</v>
      </c>
      <c r="D42" s="160" t="s">
        <v>96</v>
      </c>
      <c r="E42" s="138" t="s">
        <v>69</v>
      </c>
      <c r="F42" s="146">
        <v>36.25</v>
      </c>
      <c r="G42" s="136">
        <v>8.39</v>
      </c>
      <c r="H42" s="94">
        <f>G42*1.2672</f>
        <v>10.631808000000001</v>
      </c>
      <c r="I42" s="134" t="s">
        <v>256</v>
      </c>
      <c r="J42" s="134">
        <f>F42*ROUND(H42,2)</f>
        <v>385.33750000000003</v>
      </c>
      <c r="K42" s="54"/>
      <c r="L42" s="54"/>
    </row>
    <row r="43" spans="1:17" s="162" customFormat="1" ht="33">
      <c r="A43" s="135" t="s">
        <v>348</v>
      </c>
      <c r="B43" s="137">
        <v>96527</v>
      </c>
      <c r="C43" s="133" t="s">
        <v>52</v>
      </c>
      <c r="D43" s="160" t="s">
        <v>97</v>
      </c>
      <c r="E43" s="138" t="s">
        <v>79</v>
      </c>
      <c r="F43" s="146">
        <v>1.58</v>
      </c>
      <c r="G43" s="92">
        <v>104.13</v>
      </c>
      <c r="H43" s="94">
        <f t="shared" ref="H43:H64" si="2">G43*1.2672</f>
        <v>131.95353600000001</v>
      </c>
      <c r="I43" s="134" t="s">
        <v>255</v>
      </c>
      <c r="J43" s="134">
        <f t="shared" ref="J43:J64" si="3">F43*ROUND(H43,2)</f>
        <v>208.48099999999999</v>
      </c>
      <c r="K43" s="54"/>
      <c r="L43" s="54"/>
    </row>
    <row r="44" spans="1:17" s="162" customFormat="1" ht="66">
      <c r="A44" s="135" t="s">
        <v>349</v>
      </c>
      <c r="B44" s="137">
        <v>94965</v>
      </c>
      <c r="C44" s="133" t="s">
        <v>52</v>
      </c>
      <c r="D44" s="160" t="s">
        <v>98</v>
      </c>
      <c r="E44" s="138" t="s">
        <v>79</v>
      </c>
      <c r="F44" s="146">
        <v>1.89</v>
      </c>
      <c r="G44" s="92">
        <v>287.69</v>
      </c>
      <c r="H44" s="94">
        <f t="shared" si="2"/>
        <v>364.56076800000005</v>
      </c>
      <c r="I44" s="171" t="s">
        <v>266</v>
      </c>
      <c r="J44" s="134">
        <f t="shared" si="3"/>
        <v>689.01839999999993</v>
      </c>
      <c r="K44" s="54"/>
      <c r="L44" s="54"/>
    </row>
    <row r="45" spans="1:17" s="162" customFormat="1" ht="16.5">
      <c r="A45" s="135" t="s">
        <v>350</v>
      </c>
      <c r="B45" s="137" t="s">
        <v>99</v>
      </c>
      <c r="C45" s="133" t="s">
        <v>80</v>
      </c>
      <c r="D45" s="160" t="s">
        <v>100</v>
      </c>
      <c r="E45" s="138" t="s">
        <v>79</v>
      </c>
      <c r="F45" s="146">
        <v>0.27</v>
      </c>
      <c r="G45" s="92">
        <v>107.37</v>
      </c>
      <c r="H45" s="94">
        <f t="shared" si="2"/>
        <v>136.05926400000001</v>
      </c>
      <c r="I45" s="171" t="s">
        <v>257</v>
      </c>
      <c r="J45" s="134">
        <f t="shared" si="3"/>
        <v>36.736200000000004</v>
      </c>
      <c r="K45" s="54"/>
      <c r="L45" s="54"/>
    </row>
    <row r="46" spans="1:17" s="162" customFormat="1" ht="99">
      <c r="A46" s="135" t="s">
        <v>351</v>
      </c>
      <c r="B46" s="137">
        <v>96546</v>
      </c>
      <c r="C46" s="133" t="s">
        <v>52</v>
      </c>
      <c r="D46" s="160" t="s">
        <v>101</v>
      </c>
      <c r="E46" s="138" t="s">
        <v>102</v>
      </c>
      <c r="F46" s="146">
        <v>121.8</v>
      </c>
      <c r="G46" s="92">
        <v>8.0399999999999991</v>
      </c>
      <c r="H46" s="94">
        <f t="shared" si="2"/>
        <v>10.188288</v>
      </c>
      <c r="I46" s="171" t="s">
        <v>267</v>
      </c>
      <c r="J46" s="134">
        <f t="shared" si="3"/>
        <v>1241.1419999999998</v>
      </c>
      <c r="K46" s="54"/>
      <c r="L46" s="54"/>
    </row>
    <row r="47" spans="1:17" s="162" customFormat="1" ht="82.5">
      <c r="A47" s="135" t="s">
        <v>352</v>
      </c>
      <c r="B47" s="137">
        <v>96543</v>
      </c>
      <c r="C47" s="133" t="s">
        <v>52</v>
      </c>
      <c r="D47" s="160" t="s">
        <v>103</v>
      </c>
      <c r="E47" s="138" t="s">
        <v>102</v>
      </c>
      <c r="F47" s="146">
        <v>26.73</v>
      </c>
      <c r="G47" s="92">
        <v>12.35</v>
      </c>
      <c r="H47" s="94">
        <f t="shared" si="2"/>
        <v>15.649920000000002</v>
      </c>
      <c r="I47" s="171" t="s">
        <v>268</v>
      </c>
      <c r="J47" s="134">
        <f t="shared" si="3"/>
        <v>418.3245</v>
      </c>
      <c r="K47" s="54"/>
      <c r="L47" s="54"/>
    </row>
    <row r="48" spans="1:17" ht="17.25" customHeight="1">
      <c r="A48" s="135" t="s">
        <v>353</v>
      </c>
      <c r="B48" s="137" t="s">
        <v>105</v>
      </c>
      <c r="C48" s="133" t="s">
        <v>80</v>
      </c>
      <c r="D48" s="160" t="s">
        <v>106</v>
      </c>
      <c r="E48" s="138" t="s">
        <v>20</v>
      </c>
      <c r="F48" s="146">
        <v>28</v>
      </c>
      <c r="G48" s="92">
        <v>43.08</v>
      </c>
      <c r="H48" s="94">
        <f t="shared" si="2"/>
        <v>54.590976000000005</v>
      </c>
      <c r="I48" s="171" t="s">
        <v>258</v>
      </c>
      <c r="J48" s="134">
        <f t="shared" si="3"/>
        <v>1528.52</v>
      </c>
      <c r="N48" s="49"/>
      <c r="O48" s="49"/>
      <c r="P48" s="49"/>
      <c r="Q48" s="49"/>
    </row>
    <row r="49" spans="1:17" s="179" customFormat="1" ht="17.25" customHeight="1">
      <c r="A49" s="135" t="s">
        <v>354</v>
      </c>
      <c r="B49" s="137">
        <v>92269</v>
      </c>
      <c r="C49" s="133" t="s">
        <v>52</v>
      </c>
      <c r="D49" s="160" t="s">
        <v>107</v>
      </c>
      <c r="E49" s="138" t="s">
        <v>69</v>
      </c>
      <c r="F49" s="146">
        <v>3.36</v>
      </c>
      <c r="G49" s="92">
        <v>78.930000000000007</v>
      </c>
      <c r="H49" s="94">
        <f t="shared" si="2"/>
        <v>100.02009600000002</v>
      </c>
      <c r="I49" s="134" t="s">
        <v>259</v>
      </c>
      <c r="J49" s="134">
        <f t="shared" si="3"/>
        <v>336.06719999999996</v>
      </c>
      <c r="K49" s="54"/>
      <c r="L49" s="54"/>
    </row>
    <row r="50" spans="1:17" ht="30" customHeight="1">
      <c r="A50" s="135" t="s">
        <v>355</v>
      </c>
      <c r="B50" s="137">
        <v>87455</v>
      </c>
      <c r="C50" s="133" t="s">
        <v>52</v>
      </c>
      <c r="D50" s="160" t="s">
        <v>108</v>
      </c>
      <c r="E50" s="138" t="s">
        <v>69</v>
      </c>
      <c r="F50" s="146">
        <v>8.67</v>
      </c>
      <c r="G50" s="92">
        <v>57.15</v>
      </c>
      <c r="H50" s="94">
        <f t="shared" si="2"/>
        <v>72.420479999999998</v>
      </c>
      <c r="I50" s="171" t="s">
        <v>263</v>
      </c>
      <c r="J50" s="134">
        <f t="shared" si="3"/>
        <v>627.88139999999999</v>
      </c>
      <c r="N50" s="49"/>
      <c r="O50" s="49"/>
      <c r="P50" s="49"/>
      <c r="Q50" s="49"/>
    </row>
    <row r="51" spans="1:17" ht="33">
      <c r="A51" s="135" t="s">
        <v>356</v>
      </c>
      <c r="B51" s="137">
        <v>93205</v>
      </c>
      <c r="C51" s="133" t="s">
        <v>52</v>
      </c>
      <c r="D51" s="160" t="s">
        <v>109</v>
      </c>
      <c r="E51" s="138" t="s">
        <v>20</v>
      </c>
      <c r="F51" s="146">
        <v>15.51</v>
      </c>
      <c r="G51" s="92">
        <v>23.12</v>
      </c>
      <c r="H51" s="94">
        <f t="shared" si="2"/>
        <v>29.297664000000005</v>
      </c>
      <c r="I51" s="172" t="s">
        <v>260</v>
      </c>
      <c r="J51" s="134">
        <f t="shared" si="3"/>
        <v>454.44299999999998</v>
      </c>
      <c r="K51" s="49"/>
      <c r="L51" s="49"/>
      <c r="N51" s="49"/>
      <c r="O51" s="49"/>
      <c r="P51" s="49"/>
      <c r="Q51" s="49"/>
    </row>
    <row r="52" spans="1:17" ht="66">
      <c r="A52" s="135" t="s">
        <v>357</v>
      </c>
      <c r="B52" s="137">
        <v>98561</v>
      </c>
      <c r="C52" s="133" t="s">
        <v>52</v>
      </c>
      <c r="D52" s="160" t="s">
        <v>110</v>
      </c>
      <c r="E52" s="138" t="s">
        <v>69</v>
      </c>
      <c r="F52" s="146">
        <v>25.65</v>
      </c>
      <c r="G52" s="92">
        <v>30.21</v>
      </c>
      <c r="H52" s="94">
        <f t="shared" si="2"/>
        <v>38.282112000000005</v>
      </c>
      <c r="I52" s="171" t="s">
        <v>262</v>
      </c>
      <c r="J52" s="134">
        <f>F52*ROUND(H52,2)</f>
        <v>981.88199999999995</v>
      </c>
      <c r="K52" s="49"/>
      <c r="L52" s="49"/>
      <c r="N52" s="49"/>
      <c r="O52" s="49"/>
      <c r="P52" s="49"/>
      <c r="Q52" s="49"/>
    </row>
    <row r="53" spans="1:17" ht="66">
      <c r="A53" s="135" t="s">
        <v>358</v>
      </c>
      <c r="B53" s="137">
        <v>98557</v>
      </c>
      <c r="C53" s="133" t="s">
        <v>52</v>
      </c>
      <c r="D53" s="160" t="s">
        <v>111</v>
      </c>
      <c r="E53" s="138" t="s">
        <v>69</v>
      </c>
      <c r="F53" s="146">
        <v>25.65</v>
      </c>
      <c r="G53" s="92">
        <v>28.93</v>
      </c>
      <c r="H53" s="94">
        <f t="shared" si="2"/>
        <v>36.660096000000003</v>
      </c>
      <c r="I53" s="171" t="s">
        <v>261</v>
      </c>
      <c r="J53" s="134">
        <f t="shared" si="3"/>
        <v>940.32899999999984</v>
      </c>
      <c r="K53" s="49"/>
      <c r="L53" s="49"/>
      <c r="N53" s="49"/>
      <c r="O53" s="49"/>
      <c r="P53" s="49"/>
      <c r="Q53" s="49"/>
    </row>
    <row r="54" spans="1:17" ht="82.5">
      <c r="A54" s="135" t="s">
        <v>359</v>
      </c>
      <c r="B54" s="137" t="s">
        <v>112</v>
      </c>
      <c r="C54" s="133" t="s">
        <v>80</v>
      </c>
      <c r="D54" s="160" t="s">
        <v>113</v>
      </c>
      <c r="E54" s="138" t="s">
        <v>69</v>
      </c>
      <c r="F54" s="146">
        <v>37.840000000000003</v>
      </c>
      <c r="G54" s="92">
        <v>8.32</v>
      </c>
      <c r="H54" s="94">
        <f t="shared" si="2"/>
        <v>10.543104000000001</v>
      </c>
      <c r="I54" s="171" t="s">
        <v>264</v>
      </c>
      <c r="J54" s="134">
        <f t="shared" si="3"/>
        <v>398.83359999999999</v>
      </c>
      <c r="K54" s="49"/>
      <c r="L54" s="49"/>
      <c r="N54" s="49"/>
      <c r="O54" s="49"/>
      <c r="P54" s="49"/>
      <c r="Q54" s="49"/>
    </row>
    <row r="55" spans="1:17" ht="115.5">
      <c r="A55" s="135" t="s">
        <v>360</v>
      </c>
      <c r="B55" s="137">
        <v>94319</v>
      </c>
      <c r="C55" s="133" t="s">
        <v>52</v>
      </c>
      <c r="D55" s="160" t="s">
        <v>115</v>
      </c>
      <c r="E55" s="138" t="s">
        <v>79</v>
      </c>
      <c r="F55" s="146">
        <v>23.86</v>
      </c>
      <c r="G55" s="92">
        <v>37.57</v>
      </c>
      <c r="H55" s="94">
        <f t="shared" si="2"/>
        <v>47.608704000000003</v>
      </c>
      <c r="I55" s="171" t="s">
        <v>269</v>
      </c>
      <c r="J55" s="134">
        <f t="shared" si="3"/>
        <v>1135.9746</v>
      </c>
      <c r="K55" s="49"/>
      <c r="L55" s="49"/>
      <c r="N55" s="49"/>
      <c r="O55" s="49"/>
      <c r="P55" s="49"/>
      <c r="Q55" s="49"/>
    </row>
    <row r="56" spans="1:17" s="179" customFormat="1" ht="49.5">
      <c r="A56" s="135" t="s">
        <v>361</v>
      </c>
      <c r="B56" s="137">
        <v>93588</v>
      </c>
      <c r="C56" s="133" t="s">
        <v>52</v>
      </c>
      <c r="D56" s="160" t="s">
        <v>116</v>
      </c>
      <c r="E56" s="138" t="s">
        <v>104</v>
      </c>
      <c r="F56" s="146">
        <v>23.86</v>
      </c>
      <c r="G56" s="92">
        <v>1.55</v>
      </c>
      <c r="H56" s="94">
        <f t="shared" si="2"/>
        <v>1.9641600000000001</v>
      </c>
      <c r="I56" s="134" t="s">
        <v>265</v>
      </c>
      <c r="J56" s="134">
        <f t="shared" si="3"/>
        <v>46.765599999999999</v>
      </c>
    </row>
    <row r="57" spans="1:17" ht="82.5">
      <c r="A57" s="135" t="s">
        <v>362</v>
      </c>
      <c r="B57" s="137">
        <v>96622</v>
      </c>
      <c r="C57" s="133" t="s">
        <v>52</v>
      </c>
      <c r="D57" s="160" t="s">
        <v>117</v>
      </c>
      <c r="E57" s="138" t="s">
        <v>79</v>
      </c>
      <c r="F57" s="146">
        <v>4.43</v>
      </c>
      <c r="G57" s="92">
        <v>89.49</v>
      </c>
      <c r="H57" s="94">
        <f t="shared" si="2"/>
        <v>113.40172800000001</v>
      </c>
      <c r="I57" s="171" t="s">
        <v>270</v>
      </c>
      <c r="J57" s="134">
        <f t="shared" si="3"/>
        <v>502.36199999999997</v>
      </c>
      <c r="K57" s="49"/>
      <c r="L57" s="49"/>
      <c r="N57" s="49"/>
      <c r="O57" s="49"/>
      <c r="P57" s="49"/>
      <c r="Q57" s="49"/>
    </row>
    <row r="58" spans="1:17" ht="66">
      <c r="A58" s="135" t="s">
        <v>363</v>
      </c>
      <c r="B58" s="137">
        <v>95241</v>
      </c>
      <c r="C58" s="133" t="s">
        <v>52</v>
      </c>
      <c r="D58" s="160" t="s">
        <v>118</v>
      </c>
      <c r="E58" s="138" t="s">
        <v>69</v>
      </c>
      <c r="F58" s="146">
        <v>88.51</v>
      </c>
      <c r="G58" s="92">
        <v>20.059999999999999</v>
      </c>
      <c r="H58" s="94">
        <f t="shared" si="2"/>
        <v>25.420031999999999</v>
      </c>
      <c r="I58" s="171" t="s">
        <v>271</v>
      </c>
      <c r="J58" s="134">
        <f t="shared" si="3"/>
        <v>2249.9242000000004</v>
      </c>
      <c r="K58" s="49"/>
      <c r="L58" s="49"/>
      <c r="N58" s="49"/>
      <c r="O58" s="49"/>
      <c r="P58" s="49"/>
      <c r="Q58" s="49"/>
    </row>
    <row r="59" spans="1:17" ht="49.5">
      <c r="A59" s="135" t="s">
        <v>364</v>
      </c>
      <c r="B59" s="137">
        <v>73655</v>
      </c>
      <c r="C59" s="133" t="s">
        <v>52</v>
      </c>
      <c r="D59" s="160" t="s">
        <v>119</v>
      </c>
      <c r="E59" s="138" t="s">
        <v>69</v>
      </c>
      <c r="F59" s="146">
        <v>36.25</v>
      </c>
      <c r="G59" s="92">
        <v>179.34</v>
      </c>
      <c r="H59" s="94">
        <f t="shared" si="2"/>
        <v>227.25964800000003</v>
      </c>
      <c r="I59" s="171" t="s">
        <v>272</v>
      </c>
      <c r="J59" s="134">
        <f t="shared" si="3"/>
        <v>8238.1749999999993</v>
      </c>
      <c r="K59" s="49"/>
      <c r="L59" s="49"/>
      <c r="N59" s="49"/>
      <c r="O59" s="49"/>
      <c r="P59" s="49"/>
      <c r="Q59" s="49"/>
    </row>
    <row r="60" spans="1:17" ht="49.5">
      <c r="A60" s="135" t="s">
        <v>365</v>
      </c>
      <c r="B60" s="137">
        <v>72193</v>
      </c>
      <c r="C60" s="133" t="s">
        <v>52</v>
      </c>
      <c r="D60" s="160" t="s">
        <v>120</v>
      </c>
      <c r="E60" s="138" t="s">
        <v>69</v>
      </c>
      <c r="F60" s="146">
        <v>46.5</v>
      </c>
      <c r="G60" s="92">
        <v>58.84</v>
      </c>
      <c r="H60" s="94">
        <f t="shared" si="2"/>
        <v>74.562048000000004</v>
      </c>
      <c r="I60" s="134">
        <v>46.5</v>
      </c>
      <c r="J60" s="134">
        <f t="shared" si="3"/>
        <v>3467.04</v>
      </c>
      <c r="K60" s="49"/>
      <c r="L60" s="49"/>
      <c r="N60" s="49"/>
      <c r="O60" s="49"/>
      <c r="P60" s="49"/>
      <c r="Q60" s="49"/>
    </row>
    <row r="61" spans="1:17" s="179" customFormat="1" ht="49.5">
      <c r="A61" s="135" t="s">
        <v>366</v>
      </c>
      <c r="B61" s="137">
        <v>84666</v>
      </c>
      <c r="C61" s="133" t="s">
        <v>52</v>
      </c>
      <c r="D61" s="160" t="s">
        <v>121</v>
      </c>
      <c r="E61" s="138" t="s">
        <v>69</v>
      </c>
      <c r="F61" s="146">
        <v>82.75</v>
      </c>
      <c r="G61" s="92">
        <v>21.72</v>
      </c>
      <c r="H61" s="94">
        <f t="shared" si="2"/>
        <v>27.523584</v>
      </c>
      <c r="I61" s="171" t="s">
        <v>273</v>
      </c>
      <c r="J61" s="134">
        <f t="shared" si="3"/>
        <v>2277.2799999999997</v>
      </c>
    </row>
    <row r="62" spans="1:17" ht="30" customHeight="1">
      <c r="A62" s="135" t="s">
        <v>367</v>
      </c>
      <c r="B62" s="137">
        <v>96358</v>
      </c>
      <c r="C62" s="133" t="s">
        <v>52</v>
      </c>
      <c r="D62" s="160" t="s">
        <v>122</v>
      </c>
      <c r="E62" s="138" t="s">
        <v>69</v>
      </c>
      <c r="F62" s="146">
        <v>32.700000000000003</v>
      </c>
      <c r="G62" s="92">
        <v>77.91</v>
      </c>
      <c r="H62" s="94">
        <f t="shared" si="2"/>
        <v>98.727552000000003</v>
      </c>
      <c r="I62" s="171" t="s">
        <v>274</v>
      </c>
      <c r="J62" s="134">
        <f t="shared" si="3"/>
        <v>3228.4710000000005</v>
      </c>
      <c r="K62" s="49"/>
      <c r="L62" s="49"/>
      <c r="N62" s="49"/>
      <c r="O62" s="49"/>
      <c r="P62" s="49"/>
      <c r="Q62" s="49"/>
    </row>
    <row r="63" spans="1:17" ht="49.5">
      <c r="A63" s="135" t="s">
        <v>368</v>
      </c>
      <c r="B63" s="137" t="s">
        <v>114</v>
      </c>
      <c r="C63" s="133" t="s">
        <v>52</v>
      </c>
      <c r="D63" s="160" t="s">
        <v>123</v>
      </c>
      <c r="E63" s="138" t="s">
        <v>20</v>
      </c>
      <c r="F63" s="146">
        <v>14.66</v>
      </c>
      <c r="G63" s="92">
        <v>114.98</v>
      </c>
      <c r="H63" s="94">
        <f t="shared" si="2"/>
        <v>145.70265600000002</v>
      </c>
      <c r="I63" s="171" t="s">
        <v>275</v>
      </c>
      <c r="J63" s="134">
        <f t="shared" si="3"/>
        <v>2135.962</v>
      </c>
      <c r="K63" s="49"/>
      <c r="L63" s="49"/>
      <c r="N63" s="49"/>
      <c r="O63" s="49"/>
      <c r="P63" s="49"/>
      <c r="Q63" s="49"/>
    </row>
    <row r="64" spans="1:17" ht="33.75" thickBot="1">
      <c r="A64" s="135" t="s">
        <v>369</v>
      </c>
      <c r="B64" s="137">
        <v>84862</v>
      </c>
      <c r="C64" s="133" t="s">
        <v>52</v>
      </c>
      <c r="D64" s="160" t="s">
        <v>124</v>
      </c>
      <c r="E64" s="138" t="s">
        <v>20</v>
      </c>
      <c r="F64" s="146">
        <v>14.79</v>
      </c>
      <c r="G64" s="136">
        <v>201.55</v>
      </c>
      <c r="H64" s="94">
        <f t="shared" si="2"/>
        <v>255.40416000000005</v>
      </c>
      <c r="I64" s="196" t="s">
        <v>276</v>
      </c>
      <c r="J64" s="178">
        <f t="shared" si="3"/>
        <v>3777.366</v>
      </c>
    </row>
    <row r="65" spans="1:17" ht="16.5" thickBot="1">
      <c r="A65" s="322"/>
      <c r="B65" s="323"/>
      <c r="C65" s="323"/>
      <c r="D65" s="323"/>
      <c r="E65" s="323"/>
      <c r="F65" s="323"/>
      <c r="G65" s="323"/>
      <c r="H65" s="323"/>
      <c r="I65" s="203" t="s">
        <v>477</v>
      </c>
      <c r="J65" s="202">
        <f>SUM(J42:J64)-0.01</f>
        <v>35306.306199999999</v>
      </c>
    </row>
    <row r="66" spans="1:17" ht="15.75">
      <c r="A66" s="322"/>
      <c r="B66" s="323"/>
      <c r="C66" s="323"/>
      <c r="D66" s="323"/>
      <c r="E66" s="323"/>
      <c r="F66" s="323"/>
      <c r="G66" s="323"/>
      <c r="H66" s="323"/>
      <c r="I66" s="204"/>
      <c r="J66" s="204"/>
    </row>
    <row r="67" spans="1:17" ht="15.75">
      <c r="A67" s="158">
        <v>4</v>
      </c>
      <c r="B67" s="305" t="s">
        <v>479</v>
      </c>
      <c r="C67" s="305"/>
      <c r="D67" s="305"/>
      <c r="E67" s="305"/>
      <c r="F67" s="305"/>
      <c r="G67" s="305"/>
      <c r="H67" s="305"/>
      <c r="I67" s="207" t="s">
        <v>478</v>
      </c>
      <c r="J67" s="208">
        <f>J72</f>
        <v>29150.8171</v>
      </c>
    </row>
    <row r="68" spans="1:17" ht="49.5">
      <c r="A68" s="135" t="s">
        <v>370</v>
      </c>
      <c r="B68" s="137">
        <v>87251</v>
      </c>
      <c r="C68" s="133" t="s">
        <v>52</v>
      </c>
      <c r="D68" s="160" t="s">
        <v>125</v>
      </c>
      <c r="E68" s="138" t="s">
        <v>69</v>
      </c>
      <c r="F68" s="146">
        <v>507.18</v>
      </c>
      <c r="G68" s="92">
        <v>34.21</v>
      </c>
      <c r="H68" s="94">
        <f t="shared" ref="H68:H71" si="4">G68*1.2672</f>
        <v>43.350912000000008</v>
      </c>
      <c r="I68" s="171" t="s">
        <v>277</v>
      </c>
      <c r="J68" s="134">
        <f t="shared" ref="J68:J71" si="5">F68*ROUND(H68,2)</f>
        <v>21986.253000000001</v>
      </c>
    </row>
    <row r="69" spans="1:17" s="179" customFormat="1" ht="66">
      <c r="A69" s="135" t="s">
        <v>371</v>
      </c>
      <c r="B69" s="137">
        <v>87265</v>
      </c>
      <c r="C69" s="133" t="s">
        <v>52</v>
      </c>
      <c r="D69" s="160" t="s">
        <v>126</v>
      </c>
      <c r="E69" s="138" t="s">
        <v>69</v>
      </c>
      <c r="F69" s="146">
        <v>109.73</v>
      </c>
      <c r="G69" s="92">
        <v>41.96</v>
      </c>
      <c r="H69" s="94">
        <f t="shared" si="4"/>
        <v>53.171712000000007</v>
      </c>
      <c r="I69" s="171" t="s">
        <v>278</v>
      </c>
      <c r="J69" s="134">
        <f t="shared" si="5"/>
        <v>5834.3441000000003</v>
      </c>
      <c r="K69" s="54"/>
      <c r="L69" s="54"/>
      <c r="N69" s="50"/>
      <c r="O69" s="50"/>
      <c r="P69" s="51"/>
      <c r="Q69" s="51"/>
    </row>
    <row r="70" spans="1:17" ht="33">
      <c r="A70" s="135" t="s">
        <v>372</v>
      </c>
      <c r="B70" s="137">
        <v>88649</v>
      </c>
      <c r="C70" s="133" t="s">
        <v>52</v>
      </c>
      <c r="D70" s="160" t="s">
        <v>127</v>
      </c>
      <c r="E70" s="138" t="s">
        <v>20</v>
      </c>
      <c r="F70" s="146">
        <v>160.71</v>
      </c>
      <c r="G70" s="92">
        <v>5.84</v>
      </c>
      <c r="H70" s="94">
        <f t="shared" si="4"/>
        <v>7.4004480000000008</v>
      </c>
      <c r="I70" s="171" t="s">
        <v>279</v>
      </c>
      <c r="J70" s="134">
        <f t="shared" si="5"/>
        <v>1189.2540000000001</v>
      </c>
    </row>
    <row r="71" spans="1:17" ht="15.75" customHeight="1" thickBot="1">
      <c r="A71" s="135" t="s">
        <v>373</v>
      </c>
      <c r="B71" s="137">
        <v>98689</v>
      </c>
      <c r="C71" s="133" t="s">
        <v>52</v>
      </c>
      <c r="D71" s="160" t="s">
        <v>128</v>
      </c>
      <c r="E71" s="138" t="s">
        <v>20</v>
      </c>
      <c r="F71" s="146">
        <v>1.44</v>
      </c>
      <c r="G71" s="136">
        <v>77.260000000000005</v>
      </c>
      <c r="H71" s="94">
        <f t="shared" si="4"/>
        <v>97.903872000000021</v>
      </c>
      <c r="I71" s="196" t="s">
        <v>280</v>
      </c>
      <c r="J71" s="178">
        <f t="shared" si="5"/>
        <v>140.976</v>
      </c>
    </row>
    <row r="72" spans="1:17" ht="16.5" thickBot="1">
      <c r="A72" s="322"/>
      <c r="B72" s="323"/>
      <c r="C72" s="323"/>
      <c r="D72" s="323"/>
      <c r="E72" s="323"/>
      <c r="F72" s="323"/>
      <c r="G72" s="323"/>
      <c r="H72" s="323"/>
      <c r="I72" s="203" t="s">
        <v>477</v>
      </c>
      <c r="J72" s="202">
        <f>SUM(J68:J71)-0.01</f>
        <v>29150.8171</v>
      </c>
    </row>
    <row r="73" spans="1:17" ht="15.75">
      <c r="A73" s="322"/>
      <c r="B73" s="323"/>
      <c r="C73" s="323"/>
      <c r="D73" s="323"/>
      <c r="E73" s="323"/>
      <c r="F73" s="323"/>
      <c r="G73" s="323"/>
      <c r="H73" s="323"/>
      <c r="I73" s="197"/>
      <c r="J73" s="198"/>
    </row>
    <row r="74" spans="1:17" ht="15.75">
      <c r="A74" s="158">
        <v>5</v>
      </c>
      <c r="B74" s="305" t="s">
        <v>129</v>
      </c>
      <c r="C74" s="305"/>
      <c r="D74" s="305"/>
      <c r="E74" s="305"/>
      <c r="F74" s="305"/>
      <c r="G74" s="305"/>
      <c r="H74" s="305"/>
      <c r="I74" s="207" t="s">
        <v>478</v>
      </c>
      <c r="J74" s="208">
        <f>J77</f>
        <v>34191.675600000002</v>
      </c>
    </row>
    <row r="75" spans="1:17" ht="49.5">
      <c r="A75" s="135" t="s">
        <v>374</v>
      </c>
      <c r="B75" s="137">
        <v>96486</v>
      </c>
      <c r="C75" s="133" t="s">
        <v>52</v>
      </c>
      <c r="D75" s="160" t="s">
        <v>131</v>
      </c>
      <c r="E75" s="138" t="s">
        <v>69</v>
      </c>
      <c r="F75" s="146">
        <v>560.62</v>
      </c>
      <c r="G75" s="92">
        <v>47.33</v>
      </c>
      <c r="H75" s="94">
        <f t="shared" ref="H75:H76" si="6">G75*1.2672</f>
        <v>59.976576000000001</v>
      </c>
      <c r="I75" s="171" t="s">
        <v>281</v>
      </c>
      <c r="J75" s="134">
        <f>F75*ROUND(H75,2)</f>
        <v>33625.9876</v>
      </c>
    </row>
    <row r="76" spans="1:17" ht="33">
      <c r="A76" s="135" t="s">
        <v>375</v>
      </c>
      <c r="B76" s="137">
        <v>36246</v>
      </c>
      <c r="C76" s="133" t="s">
        <v>130</v>
      </c>
      <c r="D76" s="160" t="s">
        <v>132</v>
      </c>
      <c r="E76" s="138" t="s">
        <v>20</v>
      </c>
      <c r="F76" s="146">
        <v>182.48</v>
      </c>
      <c r="G76" s="136">
        <v>2.4500000000000002</v>
      </c>
      <c r="H76" s="94">
        <f t="shared" si="6"/>
        <v>3.1046400000000003</v>
      </c>
      <c r="I76" s="134" t="s">
        <v>282</v>
      </c>
      <c r="J76" s="134">
        <f>F76*ROUND(H76,2)</f>
        <v>565.68799999999999</v>
      </c>
    </row>
    <row r="77" spans="1:17" ht="16.5" thickBot="1">
      <c r="A77" s="322"/>
      <c r="B77" s="323"/>
      <c r="C77" s="323"/>
      <c r="D77" s="323"/>
      <c r="E77" s="323"/>
      <c r="F77" s="323"/>
      <c r="G77" s="323"/>
      <c r="H77" s="323"/>
      <c r="I77" s="205" t="s">
        <v>477</v>
      </c>
      <c r="J77" s="195">
        <f>SUM(J75:J76)</f>
        <v>34191.675600000002</v>
      </c>
    </row>
    <row r="78" spans="1:17" ht="15.75">
      <c r="A78" s="322"/>
      <c r="B78" s="323"/>
      <c r="C78" s="323"/>
      <c r="D78" s="323"/>
      <c r="E78" s="323"/>
      <c r="F78" s="323"/>
      <c r="G78" s="323"/>
      <c r="H78" s="323"/>
      <c r="I78" s="204"/>
      <c r="J78" s="204"/>
    </row>
    <row r="79" spans="1:17" ht="15.75">
      <c r="A79" s="158">
        <v>6</v>
      </c>
      <c r="B79" s="305" t="s">
        <v>133</v>
      </c>
      <c r="C79" s="305"/>
      <c r="D79" s="305"/>
      <c r="E79" s="305"/>
      <c r="F79" s="305"/>
      <c r="G79" s="305"/>
      <c r="H79" s="305"/>
      <c r="I79" s="207" t="s">
        <v>478</v>
      </c>
      <c r="J79" s="208">
        <f>J85</f>
        <v>7695.3808000000008</v>
      </c>
    </row>
    <row r="80" spans="1:17" ht="49.5">
      <c r="A80" s="135" t="s">
        <v>376</v>
      </c>
      <c r="B80" s="137">
        <v>68050</v>
      </c>
      <c r="C80" s="133" t="s">
        <v>52</v>
      </c>
      <c r="D80" s="160" t="s">
        <v>135</v>
      </c>
      <c r="E80" s="138" t="s">
        <v>69</v>
      </c>
      <c r="F80" s="146">
        <v>5.04</v>
      </c>
      <c r="G80" s="92">
        <v>356.36</v>
      </c>
      <c r="H80" s="94">
        <f t="shared" ref="H80:H84" si="7">G80*1.2672</f>
        <v>451.57939200000004</v>
      </c>
      <c r="I80" s="171" t="s">
        <v>283</v>
      </c>
      <c r="J80" s="134">
        <f>F80*ROUND(H80,2)</f>
        <v>2275.9632000000001</v>
      </c>
    </row>
    <row r="81" spans="1:17" ht="49.5">
      <c r="A81" s="135" t="s">
        <v>377</v>
      </c>
      <c r="B81" s="137">
        <v>94585</v>
      </c>
      <c r="C81" s="133" t="s">
        <v>52</v>
      </c>
      <c r="D81" s="160" t="s">
        <v>136</v>
      </c>
      <c r="E81" s="138" t="s">
        <v>69</v>
      </c>
      <c r="F81" s="146">
        <v>6.24</v>
      </c>
      <c r="G81" s="92">
        <v>328.28</v>
      </c>
      <c r="H81" s="94">
        <f t="shared" si="7"/>
        <v>415.99641600000001</v>
      </c>
      <c r="I81" s="171" t="s">
        <v>286</v>
      </c>
      <c r="J81" s="134">
        <f>F81*ROUND(H81,2)</f>
        <v>2595.84</v>
      </c>
    </row>
    <row r="82" spans="1:17" ht="17.25" customHeight="1">
      <c r="A82" s="135" t="s">
        <v>378</v>
      </c>
      <c r="B82" s="137" t="s">
        <v>134</v>
      </c>
      <c r="C82" s="133" t="s">
        <v>80</v>
      </c>
      <c r="D82" s="160" t="s">
        <v>137</v>
      </c>
      <c r="E82" s="138" t="s">
        <v>69</v>
      </c>
      <c r="F82" s="146">
        <v>1.8</v>
      </c>
      <c r="G82" s="92">
        <v>95.32</v>
      </c>
      <c r="H82" s="94">
        <f t="shared" si="7"/>
        <v>120.78950400000001</v>
      </c>
      <c r="I82" s="171" t="s">
        <v>284</v>
      </c>
      <c r="J82" s="134">
        <f>F82*ROUND(H82,2)</f>
        <v>217.42200000000003</v>
      </c>
    </row>
    <row r="83" spans="1:17" s="179" customFormat="1" ht="16.5" customHeight="1">
      <c r="A83" s="135" t="s">
        <v>379</v>
      </c>
      <c r="B83" s="137" t="s">
        <v>112</v>
      </c>
      <c r="C83" s="133" t="s">
        <v>80</v>
      </c>
      <c r="D83" s="160" t="s">
        <v>113</v>
      </c>
      <c r="E83" s="138" t="s">
        <v>69</v>
      </c>
      <c r="F83" s="146">
        <v>2.14</v>
      </c>
      <c r="G83" s="92">
        <v>8.32</v>
      </c>
      <c r="H83" s="94">
        <f t="shared" si="7"/>
        <v>10.543104000000001</v>
      </c>
      <c r="I83" s="171" t="s">
        <v>285</v>
      </c>
      <c r="J83" s="134">
        <f>F83*ROUND(H83,2)</f>
        <v>22.555599999999998</v>
      </c>
      <c r="K83" s="54"/>
      <c r="L83" s="54"/>
      <c r="N83" s="50"/>
      <c r="O83" s="50"/>
      <c r="P83" s="51"/>
      <c r="Q83" s="51"/>
    </row>
    <row r="84" spans="1:17" ht="30" customHeight="1">
      <c r="A84" s="135" t="s">
        <v>380</v>
      </c>
      <c r="B84" s="137">
        <v>96359</v>
      </c>
      <c r="C84" s="133" t="s">
        <v>52</v>
      </c>
      <c r="D84" s="160" t="s">
        <v>138</v>
      </c>
      <c r="E84" s="138" t="s">
        <v>69</v>
      </c>
      <c r="F84" s="146">
        <v>24</v>
      </c>
      <c r="G84" s="136">
        <v>84.95</v>
      </c>
      <c r="H84" s="94">
        <f t="shared" si="7"/>
        <v>107.64864000000001</v>
      </c>
      <c r="I84" s="172" t="s">
        <v>287</v>
      </c>
      <c r="J84" s="134">
        <f>F84*ROUND(H84,2)</f>
        <v>2583.6000000000004</v>
      </c>
    </row>
    <row r="85" spans="1:17" ht="16.5" thickBot="1">
      <c r="A85" s="332"/>
      <c r="B85" s="333"/>
      <c r="C85" s="333"/>
      <c r="D85" s="333"/>
      <c r="E85" s="333"/>
      <c r="F85" s="333"/>
      <c r="G85" s="333"/>
      <c r="H85" s="333"/>
      <c r="I85" s="205" t="s">
        <v>477</v>
      </c>
      <c r="J85" s="206">
        <f>SUM(J80:J84)</f>
        <v>7695.3808000000008</v>
      </c>
    </row>
    <row r="86" spans="1:17" ht="17.25" customHeight="1">
      <c r="A86" s="334"/>
      <c r="B86" s="335"/>
      <c r="C86" s="335"/>
      <c r="D86" s="335"/>
      <c r="E86" s="335"/>
      <c r="F86" s="335"/>
      <c r="G86" s="335"/>
      <c r="H86" s="335"/>
      <c r="I86" s="197"/>
      <c r="J86" s="198"/>
    </row>
    <row r="87" spans="1:17" s="280" customFormat="1" ht="17.25" customHeight="1">
      <c r="A87" s="158">
        <v>7</v>
      </c>
      <c r="B87" s="302"/>
      <c r="C87" s="303"/>
      <c r="D87" s="282" t="s">
        <v>535</v>
      </c>
      <c r="E87" s="286"/>
      <c r="F87" s="287"/>
      <c r="G87" s="287"/>
      <c r="H87" s="287"/>
      <c r="I87" s="278" t="s">
        <v>478</v>
      </c>
      <c r="J87" s="208">
        <f>J93</f>
        <v>14340.999100000003</v>
      </c>
      <c r="K87" s="54"/>
      <c r="L87" s="54"/>
      <c r="N87" s="50"/>
      <c r="O87" s="50"/>
      <c r="P87" s="51"/>
      <c r="Q87" s="51"/>
    </row>
    <row r="88" spans="1:17" s="280" customFormat="1" ht="33">
      <c r="A88" s="135" t="s">
        <v>575</v>
      </c>
      <c r="B88" s="137" t="s">
        <v>536</v>
      </c>
      <c r="C88" s="133" t="s">
        <v>52</v>
      </c>
      <c r="D88" s="160" t="s">
        <v>537</v>
      </c>
      <c r="E88" s="138" t="s">
        <v>20</v>
      </c>
      <c r="F88" s="146">
        <v>7.5</v>
      </c>
      <c r="G88" s="92">
        <v>86.89</v>
      </c>
      <c r="H88" s="94">
        <f t="shared" ref="H88:H92" si="8">G88*1.2672</f>
        <v>110.10700800000001</v>
      </c>
      <c r="I88" s="281" t="s">
        <v>538</v>
      </c>
      <c r="J88" s="281">
        <f t="shared" ref="J88:J92" si="9">F88*ROUND(H88,2)</f>
        <v>825.82500000000005</v>
      </c>
      <c r="K88" s="54"/>
      <c r="L88" s="54"/>
      <c r="N88" s="50"/>
      <c r="O88" s="50"/>
      <c r="P88" s="51"/>
      <c r="Q88" s="51"/>
    </row>
    <row r="89" spans="1:17" s="280" customFormat="1" ht="49.5">
      <c r="A89" s="135" t="s">
        <v>576</v>
      </c>
      <c r="B89" s="137" t="s">
        <v>539</v>
      </c>
      <c r="C89" s="133" t="s">
        <v>80</v>
      </c>
      <c r="D89" s="160" t="s">
        <v>540</v>
      </c>
      <c r="E89" s="138" t="s">
        <v>69</v>
      </c>
      <c r="F89" s="146">
        <v>12.58</v>
      </c>
      <c r="G89" s="92">
        <v>684.4</v>
      </c>
      <c r="H89" s="94">
        <f t="shared" si="8"/>
        <v>867.27168000000006</v>
      </c>
      <c r="I89" s="171" t="s">
        <v>541</v>
      </c>
      <c r="J89" s="281">
        <f t="shared" si="9"/>
        <v>10910.256600000001</v>
      </c>
      <c r="K89" s="54"/>
      <c r="L89" s="54"/>
      <c r="N89" s="50"/>
      <c r="O89" s="50"/>
      <c r="P89" s="51"/>
      <c r="Q89" s="51"/>
    </row>
    <row r="90" spans="1:17" s="280" customFormat="1" ht="33">
      <c r="A90" s="135" t="s">
        <v>577</v>
      </c>
      <c r="B90" s="137">
        <v>39615</v>
      </c>
      <c r="C90" s="133" t="s">
        <v>130</v>
      </c>
      <c r="D90" s="160" t="s">
        <v>542</v>
      </c>
      <c r="E90" s="138" t="s">
        <v>93</v>
      </c>
      <c r="F90" s="146">
        <v>3</v>
      </c>
      <c r="G90" s="92">
        <v>670.09</v>
      </c>
      <c r="H90" s="94">
        <f t="shared" si="8"/>
        <v>849.13804800000014</v>
      </c>
      <c r="I90" s="171" t="s">
        <v>543</v>
      </c>
      <c r="J90" s="281">
        <f t="shared" si="9"/>
        <v>2547.42</v>
      </c>
      <c r="K90" s="54"/>
      <c r="L90" s="54"/>
      <c r="N90" s="50"/>
      <c r="O90" s="50"/>
      <c r="P90" s="51"/>
      <c r="Q90" s="51"/>
    </row>
    <row r="91" spans="1:17" s="280" customFormat="1" ht="49.5">
      <c r="A91" s="135" t="s">
        <v>578</v>
      </c>
      <c r="B91" s="137">
        <v>94964</v>
      </c>
      <c r="C91" s="133" t="s">
        <v>52</v>
      </c>
      <c r="D91" s="160" t="s">
        <v>544</v>
      </c>
      <c r="E91" s="138" t="s">
        <v>79</v>
      </c>
      <c r="F91" s="146">
        <v>0.15</v>
      </c>
      <c r="G91" s="92">
        <v>280.33999999999997</v>
      </c>
      <c r="H91" s="94">
        <f t="shared" si="8"/>
        <v>355.246848</v>
      </c>
      <c r="I91" s="171" t="s">
        <v>545</v>
      </c>
      <c r="J91" s="281">
        <f t="shared" si="9"/>
        <v>53.287500000000001</v>
      </c>
      <c r="K91" s="54"/>
      <c r="L91" s="54"/>
      <c r="N91" s="50"/>
      <c r="O91" s="50"/>
      <c r="P91" s="51"/>
      <c r="Q91" s="51"/>
    </row>
    <row r="92" spans="1:17" s="280" customFormat="1" ht="33.75" thickBot="1">
      <c r="A92" s="135" t="s">
        <v>579</v>
      </c>
      <c r="B92" s="137">
        <v>4509</v>
      </c>
      <c r="C92" s="133" t="s">
        <v>130</v>
      </c>
      <c r="D92" s="160" t="s">
        <v>546</v>
      </c>
      <c r="E92" s="138" t="s">
        <v>20</v>
      </c>
      <c r="F92" s="146">
        <v>2</v>
      </c>
      <c r="G92" s="92">
        <v>1.66</v>
      </c>
      <c r="H92" s="94">
        <f t="shared" si="8"/>
        <v>2.1035520000000001</v>
      </c>
      <c r="I92" s="171" t="s">
        <v>547</v>
      </c>
      <c r="J92" s="281">
        <f t="shared" si="9"/>
        <v>4.2</v>
      </c>
      <c r="K92" s="54"/>
      <c r="L92" s="54"/>
      <c r="N92" s="50"/>
      <c r="O92" s="50"/>
      <c r="P92" s="51"/>
      <c r="Q92" s="51"/>
    </row>
    <row r="93" spans="1:17" s="280" customFormat="1" ht="17.25" customHeight="1" thickBot="1">
      <c r="A93" s="283"/>
      <c r="B93" s="284"/>
      <c r="C93" s="284"/>
      <c r="D93" s="284"/>
      <c r="E93" s="284"/>
      <c r="F93" s="285"/>
      <c r="G93" s="299" t="s">
        <v>25</v>
      </c>
      <c r="H93" s="300"/>
      <c r="I93" s="301"/>
      <c r="J93" s="159">
        <f>SUM(J88:J92)+0.01</f>
        <v>14340.999100000003</v>
      </c>
      <c r="K93" s="54"/>
      <c r="L93" s="54"/>
      <c r="N93" s="50"/>
      <c r="O93" s="50"/>
      <c r="P93" s="51"/>
      <c r="Q93" s="51"/>
    </row>
    <row r="94" spans="1:17" s="289" customFormat="1" ht="17.25" customHeight="1">
      <c r="A94" s="283"/>
      <c r="B94" s="284"/>
      <c r="C94" s="284"/>
      <c r="D94" s="284"/>
      <c r="E94" s="284"/>
      <c r="F94" s="284"/>
      <c r="G94" s="288"/>
      <c r="H94" s="288"/>
      <c r="I94" s="288"/>
      <c r="J94" s="210"/>
      <c r="K94" s="54"/>
      <c r="L94" s="54"/>
      <c r="N94" s="50"/>
      <c r="O94" s="50"/>
      <c r="P94" s="51"/>
      <c r="Q94" s="51"/>
    </row>
    <row r="95" spans="1:17" s="179" customFormat="1" ht="16.5" customHeight="1">
      <c r="A95" s="158">
        <v>8</v>
      </c>
      <c r="B95" s="336" t="s">
        <v>139</v>
      </c>
      <c r="C95" s="337"/>
      <c r="D95" s="337"/>
      <c r="E95" s="337"/>
      <c r="F95" s="337"/>
      <c r="G95" s="337"/>
      <c r="H95" s="338"/>
      <c r="I95" s="278" t="s">
        <v>478</v>
      </c>
      <c r="J95" s="208">
        <f>J107</f>
        <v>6261.9079999999994</v>
      </c>
      <c r="K95" s="54"/>
      <c r="L95" s="54"/>
      <c r="N95" s="50"/>
      <c r="O95" s="50"/>
      <c r="P95" s="51"/>
      <c r="Q95" s="51"/>
    </row>
    <row r="96" spans="1:17" ht="33">
      <c r="A96" s="135" t="s">
        <v>381</v>
      </c>
      <c r="B96" s="137" t="s">
        <v>140</v>
      </c>
      <c r="C96" s="133" t="s">
        <v>80</v>
      </c>
      <c r="D96" s="160" t="s">
        <v>145</v>
      </c>
      <c r="E96" s="138" t="s">
        <v>93</v>
      </c>
      <c r="F96" s="146">
        <v>2</v>
      </c>
      <c r="G96" s="92">
        <v>527.65</v>
      </c>
      <c r="H96" s="94">
        <f t="shared" ref="H96:H100" si="10">G96*1.2672</f>
        <v>668.63808000000006</v>
      </c>
      <c r="I96" s="171" t="s">
        <v>288</v>
      </c>
      <c r="J96" s="281">
        <f t="shared" ref="J96:J106" si="11">F96*ROUND(H96,2)</f>
        <v>1337.28</v>
      </c>
    </row>
    <row r="97" spans="1:10" ht="30" customHeight="1">
      <c r="A97" s="135" t="s">
        <v>382</v>
      </c>
      <c r="B97" s="137">
        <v>377</v>
      </c>
      <c r="C97" s="133" t="s">
        <v>130</v>
      </c>
      <c r="D97" s="160" t="s">
        <v>146</v>
      </c>
      <c r="E97" s="138" t="s">
        <v>93</v>
      </c>
      <c r="F97" s="146">
        <v>2</v>
      </c>
      <c r="G97" s="92">
        <v>25</v>
      </c>
      <c r="H97" s="94">
        <f t="shared" si="10"/>
        <v>31.680000000000003</v>
      </c>
      <c r="I97" s="171" t="s">
        <v>289</v>
      </c>
      <c r="J97" s="281">
        <f t="shared" si="11"/>
        <v>63.36</v>
      </c>
    </row>
    <row r="98" spans="1:10" ht="99">
      <c r="A98" s="135" t="s">
        <v>383</v>
      </c>
      <c r="B98" s="137">
        <v>93396</v>
      </c>
      <c r="C98" s="133" t="s">
        <v>52</v>
      </c>
      <c r="D98" s="160" t="s">
        <v>147</v>
      </c>
      <c r="E98" s="138" t="s">
        <v>93</v>
      </c>
      <c r="F98" s="146">
        <v>2</v>
      </c>
      <c r="G98" s="92">
        <v>481.61</v>
      </c>
      <c r="H98" s="94">
        <f t="shared" si="10"/>
        <v>610.29619200000002</v>
      </c>
      <c r="I98" s="171" t="s">
        <v>290</v>
      </c>
      <c r="J98" s="281">
        <f t="shared" si="11"/>
        <v>1220.5999999999999</v>
      </c>
    </row>
    <row r="99" spans="1:10" ht="33">
      <c r="A99" s="135" t="s">
        <v>384</v>
      </c>
      <c r="B99" s="137">
        <v>36207</v>
      </c>
      <c r="C99" s="133" t="s">
        <v>130</v>
      </c>
      <c r="D99" s="160" t="s">
        <v>148</v>
      </c>
      <c r="E99" s="138" t="s">
        <v>93</v>
      </c>
      <c r="F99" s="146">
        <v>2</v>
      </c>
      <c r="G99" s="92">
        <v>312.8</v>
      </c>
      <c r="H99" s="94">
        <f t="shared" si="10"/>
        <v>396.38016000000005</v>
      </c>
      <c r="I99" s="171" t="s">
        <v>291</v>
      </c>
      <c r="J99" s="281">
        <f t="shared" si="11"/>
        <v>792.76</v>
      </c>
    </row>
    <row r="100" spans="1:10" ht="82.5">
      <c r="A100" s="135" t="s">
        <v>385</v>
      </c>
      <c r="B100" s="137" t="s">
        <v>141</v>
      </c>
      <c r="C100" s="133" t="s">
        <v>80</v>
      </c>
      <c r="D100" s="160" t="s">
        <v>149</v>
      </c>
      <c r="E100" s="138" t="s">
        <v>93</v>
      </c>
      <c r="F100" s="146">
        <v>2</v>
      </c>
      <c r="G100" s="92">
        <v>595.72</v>
      </c>
      <c r="H100" s="94">
        <f t="shared" si="10"/>
        <v>754.89638400000013</v>
      </c>
      <c r="I100" s="171" t="s">
        <v>292</v>
      </c>
      <c r="J100" s="134">
        <f t="shared" si="11"/>
        <v>1509.8</v>
      </c>
    </row>
    <row r="101" spans="1:10" ht="33">
      <c r="A101" s="135" t="s">
        <v>386</v>
      </c>
      <c r="B101" s="137" t="s">
        <v>142</v>
      </c>
      <c r="C101" s="133" t="s">
        <v>80</v>
      </c>
      <c r="D101" s="160" t="s">
        <v>150</v>
      </c>
      <c r="E101" s="138" t="s">
        <v>20</v>
      </c>
      <c r="F101" s="146">
        <v>1.8</v>
      </c>
      <c r="G101" s="92">
        <v>300.79000000000002</v>
      </c>
      <c r="H101" s="94">
        <f t="shared" ref="H101:H105" si="12">G101*1.2672</f>
        <v>381.16108800000006</v>
      </c>
      <c r="I101" s="171" t="s">
        <v>293</v>
      </c>
      <c r="J101" s="134">
        <f t="shared" si="11"/>
        <v>686.08800000000008</v>
      </c>
    </row>
    <row r="102" spans="1:10" ht="33">
      <c r="A102" s="135" t="s">
        <v>387</v>
      </c>
      <c r="B102" s="137">
        <v>37400</v>
      </c>
      <c r="C102" s="133" t="s">
        <v>130</v>
      </c>
      <c r="D102" s="160" t="s">
        <v>151</v>
      </c>
      <c r="E102" s="138" t="s">
        <v>93</v>
      </c>
      <c r="F102" s="146">
        <v>2</v>
      </c>
      <c r="G102" s="92">
        <v>36.85</v>
      </c>
      <c r="H102" s="94">
        <f t="shared" si="12"/>
        <v>46.696320000000007</v>
      </c>
      <c r="I102" s="171"/>
      <c r="J102" s="134">
        <f t="shared" si="11"/>
        <v>93.4</v>
      </c>
    </row>
    <row r="103" spans="1:10" ht="49.5">
      <c r="A103" s="135" t="s">
        <v>388</v>
      </c>
      <c r="B103" s="137">
        <v>95547</v>
      </c>
      <c r="C103" s="133" t="s">
        <v>52</v>
      </c>
      <c r="D103" s="160" t="s">
        <v>152</v>
      </c>
      <c r="E103" s="138" t="s">
        <v>93</v>
      </c>
      <c r="F103" s="146">
        <v>2</v>
      </c>
      <c r="G103" s="92">
        <v>43.32</v>
      </c>
      <c r="H103" s="94">
        <f t="shared" si="12"/>
        <v>54.895104000000003</v>
      </c>
      <c r="I103" s="171"/>
      <c r="J103" s="134">
        <f t="shared" si="11"/>
        <v>109.8</v>
      </c>
    </row>
    <row r="104" spans="1:10" ht="33">
      <c r="A104" s="135" t="s">
        <v>389</v>
      </c>
      <c r="B104" s="137">
        <v>37401</v>
      </c>
      <c r="C104" s="133" t="s">
        <v>130</v>
      </c>
      <c r="D104" s="160" t="s">
        <v>153</v>
      </c>
      <c r="E104" s="138" t="s">
        <v>93</v>
      </c>
      <c r="F104" s="146">
        <v>2</v>
      </c>
      <c r="G104" s="92">
        <v>36.85</v>
      </c>
      <c r="H104" s="94">
        <f t="shared" si="12"/>
        <v>46.696320000000007</v>
      </c>
      <c r="I104" s="171"/>
      <c r="J104" s="134">
        <f t="shared" si="11"/>
        <v>93.4</v>
      </c>
    </row>
    <row r="105" spans="1:10" ht="66">
      <c r="A105" s="135" t="s">
        <v>390</v>
      </c>
      <c r="B105" s="137" t="s">
        <v>143</v>
      </c>
      <c r="C105" s="133" t="s">
        <v>80</v>
      </c>
      <c r="D105" s="160" t="s">
        <v>154</v>
      </c>
      <c r="E105" s="138" t="s">
        <v>93</v>
      </c>
      <c r="F105" s="146">
        <v>2</v>
      </c>
      <c r="G105" s="92">
        <v>118.03</v>
      </c>
      <c r="H105" s="94">
        <f t="shared" si="12"/>
        <v>149.56761600000002</v>
      </c>
      <c r="I105" s="171" t="s">
        <v>292</v>
      </c>
      <c r="J105" s="134">
        <f t="shared" si="11"/>
        <v>299.14</v>
      </c>
    </row>
    <row r="106" spans="1:10" ht="33">
      <c r="A106" s="135" t="s">
        <v>391</v>
      </c>
      <c r="B106" s="137" t="s">
        <v>144</v>
      </c>
      <c r="C106" s="133" t="s">
        <v>80</v>
      </c>
      <c r="D106" s="160" t="s">
        <v>155</v>
      </c>
      <c r="E106" s="138" t="s">
        <v>93</v>
      </c>
      <c r="F106" s="146">
        <v>2</v>
      </c>
      <c r="G106" s="136">
        <v>22.21</v>
      </c>
      <c r="H106" s="94">
        <f t="shared" ref="H106" si="13">G106*1.2672</f>
        <v>28.144512000000002</v>
      </c>
      <c r="I106" s="171" t="s">
        <v>294</v>
      </c>
      <c r="J106" s="134">
        <f t="shared" si="11"/>
        <v>56.28</v>
      </c>
    </row>
    <row r="107" spans="1:10" ht="16.5" thickBot="1">
      <c r="A107" s="333"/>
      <c r="B107" s="333"/>
      <c r="C107" s="333"/>
      <c r="D107" s="333"/>
      <c r="E107" s="333"/>
      <c r="F107" s="333"/>
      <c r="G107" s="333"/>
      <c r="H107" s="333"/>
      <c r="I107" s="205" t="s">
        <v>477</v>
      </c>
      <c r="J107" s="195">
        <f>SUM(J96:J106)</f>
        <v>6261.9079999999994</v>
      </c>
    </row>
    <row r="108" spans="1:10" ht="15.75">
      <c r="A108" s="339"/>
      <c r="B108" s="339"/>
      <c r="C108" s="339"/>
      <c r="D108" s="339"/>
      <c r="E108" s="339"/>
      <c r="F108" s="339"/>
      <c r="G108" s="339"/>
      <c r="H108" s="339"/>
      <c r="I108" s="197"/>
      <c r="J108" s="210"/>
    </row>
    <row r="109" spans="1:10" ht="15.75">
      <c r="A109" s="158">
        <v>9</v>
      </c>
      <c r="B109" s="305" t="s">
        <v>156</v>
      </c>
      <c r="C109" s="305"/>
      <c r="D109" s="305"/>
      <c r="E109" s="305"/>
      <c r="F109" s="305"/>
      <c r="G109" s="305"/>
      <c r="H109" s="305"/>
      <c r="I109" s="207" t="s">
        <v>478</v>
      </c>
      <c r="J109" s="208">
        <f>J112</f>
        <v>75936.885599999994</v>
      </c>
    </row>
    <row r="110" spans="1:10" ht="33">
      <c r="A110" s="135" t="s">
        <v>392</v>
      </c>
      <c r="B110" s="137">
        <v>94216</v>
      </c>
      <c r="C110" s="133" t="s">
        <v>52</v>
      </c>
      <c r="D110" s="160" t="s">
        <v>157</v>
      </c>
      <c r="E110" s="138" t="s">
        <v>69</v>
      </c>
      <c r="F110" s="146">
        <v>516.88</v>
      </c>
      <c r="G110" s="92">
        <v>113.77</v>
      </c>
      <c r="H110" s="94">
        <f t="shared" ref="H110:H111" si="14">G110*1.2672</f>
        <v>144.169344</v>
      </c>
      <c r="I110" s="171" t="s">
        <v>295</v>
      </c>
      <c r="J110" s="134">
        <f>F110*ROUND(H110,2)</f>
        <v>74518.589599999992</v>
      </c>
    </row>
    <row r="111" spans="1:10" ht="17.25" thickBot="1">
      <c r="A111" s="135" t="s">
        <v>393</v>
      </c>
      <c r="B111" s="137">
        <v>75220</v>
      </c>
      <c r="C111" s="133" t="s">
        <v>52</v>
      </c>
      <c r="D111" s="160" t="s">
        <v>158</v>
      </c>
      <c r="E111" s="138" t="s">
        <v>20</v>
      </c>
      <c r="F111" s="146">
        <v>28.4</v>
      </c>
      <c r="G111" s="136">
        <v>39.409999999999997</v>
      </c>
      <c r="H111" s="94">
        <f t="shared" si="14"/>
        <v>49.940351999999997</v>
      </c>
      <c r="I111" s="171" t="s">
        <v>296</v>
      </c>
      <c r="J111" s="134">
        <f>F111*ROUND(H111,2)</f>
        <v>1418.2959999999998</v>
      </c>
    </row>
    <row r="112" spans="1:10" ht="16.5" thickBot="1">
      <c r="A112" s="320"/>
      <c r="B112" s="321"/>
      <c r="C112" s="321"/>
      <c r="D112" s="321"/>
      <c r="E112" s="321"/>
      <c r="F112" s="321"/>
      <c r="G112" s="321"/>
      <c r="H112" s="321"/>
      <c r="I112" s="205" t="s">
        <v>477</v>
      </c>
      <c r="J112" s="159">
        <f>SUM(J110:J111)</f>
        <v>75936.885599999994</v>
      </c>
    </row>
    <row r="113" spans="1:17" ht="17.25" customHeight="1">
      <c r="A113" s="320"/>
      <c r="B113" s="321"/>
      <c r="C113" s="321"/>
      <c r="D113" s="321"/>
      <c r="E113" s="321"/>
      <c r="F113" s="321"/>
      <c r="G113" s="321"/>
      <c r="H113" s="321"/>
      <c r="I113" s="204"/>
      <c r="J113" s="210"/>
    </row>
    <row r="114" spans="1:17" ht="17.25" customHeight="1">
      <c r="A114" s="158">
        <v>10</v>
      </c>
      <c r="B114" s="305" t="s">
        <v>161</v>
      </c>
      <c r="C114" s="305"/>
      <c r="D114" s="305"/>
      <c r="E114" s="305"/>
      <c r="F114" s="305"/>
      <c r="G114" s="305"/>
      <c r="H114" s="305"/>
      <c r="I114" s="207" t="s">
        <v>478</v>
      </c>
      <c r="J114" s="208">
        <f>J134</f>
        <v>16197.47</v>
      </c>
    </row>
    <row r="115" spans="1:17" ht="33">
      <c r="A115" s="135" t="s">
        <v>394</v>
      </c>
      <c r="B115" s="137">
        <v>97606</v>
      </c>
      <c r="C115" s="133" t="s">
        <v>52</v>
      </c>
      <c r="D115" s="160" t="s">
        <v>162</v>
      </c>
      <c r="E115" s="138" t="s">
        <v>93</v>
      </c>
      <c r="F115" s="146">
        <v>10</v>
      </c>
      <c r="G115" s="92">
        <v>53.88</v>
      </c>
      <c r="H115" s="94">
        <v>68.28</v>
      </c>
      <c r="I115" s="171"/>
      <c r="J115" s="134">
        <f t="shared" ref="J115:J133" si="15">F115*ROUND(H115,2)</f>
        <v>682.8</v>
      </c>
    </row>
    <row r="116" spans="1:17" ht="33">
      <c r="A116" s="135" t="s">
        <v>395</v>
      </c>
      <c r="B116" s="137">
        <v>97592</v>
      </c>
      <c r="C116" s="133" t="s">
        <v>52</v>
      </c>
      <c r="D116" s="160" t="s">
        <v>163</v>
      </c>
      <c r="E116" s="138" t="s">
        <v>93</v>
      </c>
      <c r="F116" s="146">
        <v>5</v>
      </c>
      <c r="G116" s="92">
        <v>94.87</v>
      </c>
      <c r="H116" s="94">
        <f t="shared" ref="H116:H125" si="16">G116*1.2672</f>
        <v>120.21926400000001</v>
      </c>
      <c r="I116" s="171"/>
      <c r="J116" s="134">
        <f t="shared" si="15"/>
        <v>601.1</v>
      </c>
    </row>
    <row r="117" spans="1:17" ht="17.25" customHeight="1">
      <c r="A117" s="135" t="s">
        <v>396</v>
      </c>
      <c r="B117" s="137">
        <v>97585</v>
      </c>
      <c r="C117" s="133" t="s">
        <v>52</v>
      </c>
      <c r="D117" s="160" t="s">
        <v>310</v>
      </c>
      <c r="E117" s="138" t="s">
        <v>93</v>
      </c>
      <c r="F117" s="146">
        <v>45</v>
      </c>
      <c r="G117" s="92">
        <v>29.65</v>
      </c>
      <c r="H117" s="94">
        <f t="shared" si="16"/>
        <v>37.572479999999999</v>
      </c>
      <c r="I117" s="171"/>
      <c r="J117" s="134">
        <f t="shared" si="15"/>
        <v>1690.65</v>
      </c>
    </row>
    <row r="118" spans="1:17" s="179" customFormat="1" ht="17.25" customHeight="1">
      <c r="A118" s="135" t="s">
        <v>397</v>
      </c>
      <c r="B118" s="137" t="s">
        <v>164</v>
      </c>
      <c r="C118" s="133" t="s">
        <v>80</v>
      </c>
      <c r="D118" s="160" t="s">
        <v>165</v>
      </c>
      <c r="E118" s="138" t="s">
        <v>93</v>
      </c>
      <c r="F118" s="146">
        <v>90</v>
      </c>
      <c r="G118" s="92">
        <v>31.59</v>
      </c>
      <c r="H118" s="94">
        <f t="shared" si="16"/>
        <v>40.030848000000006</v>
      </c>
      <c r="I118" s="171"/>
      <c r="J118" s="134">
        <f t="shared" si="15"/>
        <v>3602.7000000000003</v>
      </c>
      <c r="K118" s="54"/>
      <c r="L118" s="54"/>
      <c r="N118" s="50"/>
      <c r="O118" s="50"/>
      <c r="P118" s="51"/>
      <c r="Q118" s="51"/>
    </row>
    <row r="119" spans="1:17" ht="30" customHeight="1">
      <c r="A119" s="135" t="s">
        <v>398</v>
      </c>
      <c r="B119" s="137">
        <v>95778</v>
      </c>
      <c r="C119" s="133" t="s">
        <v>52</v>
      </c>
      <c r="D119" s="160" t="s">
        <v>166</v>
      </c>
      <c r="E119" s="138" t="s">
        <v>93</v>
      </c>
      <c r="F119" s="146">
        <v>22</v>
      </c>
      <c r="G119" s="92">
        <v>22.23</v>
      </c>
      <c r="H119" s="94">
        <f t="shared" si="16"/>
        <v>28.169856000000003</v>
      </c>
      <c r="I119" s="171" t="s">
        <v>297</v>
      </c>
      <c r="J119" s="134">
        <f t="shared" si="15"/>
        <v>619.74</v>
      </c>
    </row>
    <row r="120" spans="1:17" ht="33">
      <c r="A120" s="135" t="s">
        <v>399</v>
      </c>
      <c r="B120" s="137">
        <v>38093</v>
      </c>
      <c r="C120" s="133" t="s">
        <v>130</v>
      </c>
      <c r="D120" s="160" t="s">
        <v>167</v>
      </c>
      <c r="E120" s="138" t="s">
        <v>93</v>
      </c>
      <c r="F120" s="146">
        <v>20</v>
      </c>
      <c r="G120" s="92">
        <v>1.79</v>
      </c>
      <c r="H120" s="94">
        <f t="shared" si="16"/>
        <v>2.2682880000000001</v>
      </c>
      <c r="I120" s="171" t="s">
        <v>298</v>
      </c>
      <c r="J120" s="134">
        <f t="shared" si="15"/>
        <v>45.4</v>
      </c>
    </row>
    <row r="121" spans="1:17" ht="33">
      <c r="A121" s="135" t="s">
        <v>400</v>
      </c>
      <c r="B121" s="137">
        <v>38098</v>
      </c>
      <c r="C121" s="133" t="s">
        <v>130</v>
      </c>
      <c r="D121" s="160" t="s">
        <v>168</v>
      </c>
      <c r="E121" s="138" t="s">
        <v>93</v>
      </c>
      <c r="F121" s="146">
        <v>2</v>
      </c>
      <c r="G121" s="92">
        <v>4.46</v>
      </c>
      <c r="H121" s="94">
        <f t="shared" si="16"/>
        <v>5.6517120000000007</v>
      </c>
      <c r="I121" s="171"/>
      <c r="J121" s="134">
        <f t="shared" si="15"/>
        <v>11.3</v>
      </c>
    </row>
    <row r="122" spans="1:17" s="179" customFormat="1" ht="16.5" customHeight="1">
      <c r="A122" s="135" t="s">
        <v>401</v>
      </c>
      <c r="B122" s="137">
        <v>95749</v>
      </c>
      <c r="C122" s="133" t="s">
        <v>52</v>
      </c>
      <c r="D122" s="160" t="s">
        <v>169</v>
      </c>
      <c r="E122" s="138" t="s">
        <v>20</v>
      </c>
      <c r="F122" s="146">
        <v>75</v>
      </c>
      <c r="G122" s="92">
        <v>21.42</v>
      </c>
      <c r="H122" s="94">
        <f t="shared" si="16"/>
        <v>27.143424000000003</v>
      </c>
      <c r="I122" s="171" t="s">
        <v>299</v>
      </c>
      <c r="J122" s="134">
        <f t="shared" si="15"/>
        <v>2035.5</v>
      </c>
      <c r="K122" s="54"/>
      <c r="L122" s="54"/>
      <c r="N122" s="50"/>
      <c r="O122" s="50"/>
      <c r="P122" s="51"/>
      <c r="Q122" s="51"/>
    </row>
    <row r="123" spans="1:17" ht="33">
      <c r="A123" s="135" t="s">
        <v>402</v>
      </c>
      <c r="B123" s="137">
        <v>39807</v>
      </c>
      <c r="C123" s="133" t="s">
        <v>130</v>
      </c>
      <c r="D123" s="160" t="s">
        <v>170</v>
      </c>
      <c r="E123" s="138" t="s">
        <v>93</v>
      </c>
      <c r="F123" s="146">
        <v>1</v>
      </c>
      <c r="G123" s="92">
        <v>273.61</v>
      </c>
      <c r="H123" s="94">
        <f t="shared" si="16"/>
        <v>346.71859200000006</v>
      </c>
      <c r="I123" s="171"/>
      <c r="J123" s="134">
        <f t="shared" si="15"/>
        <v>346.72</v>
      </c>
    </row>
    <row r="124" spans="1:17" ht="30" customHeight="1">
      <c r="A124" s="135" t="s">
        <v>159</v>
      </c>
      <c r="B124" s="137">
        <v>39806</v>
      </c>
      <c r="C124" s="133" t="s">
        <v>130</v>
      </c>
      <c r="D124" s="160" t="s">
        <v>171</v>
      </c>
      <c r="E124" s="138" t="s">
        <v>93</v>
      </c>
      <c r="F124" s="146">
        <v>1</v>
      </c>
      <c r="G124" s="92">
        <v>194.08</v>
      </c>
      <c r="H124" s="94">
        <f t="shared" si="16"/>
        <v>245.93817600000003</v>
      </c>
      <c r="I124" s="171"/>
      <c r="J124" s="134">
        <f t="shared" si="15"/>
        <v>245.94</v>
      </c>
    </row>
    <row r="125" spans="1:17" ht="33">
      <c r="A125" s="135" t="s">
        <v>160</v>
      </c>
      <c r="B125" s="137">
        <v>90458</v>
      </c>
      <c r="C125" s="133" t="s">
        <v>52</v>
      </c>
      <c r="D125" s="160" t="s">
        <v>172</v>
      </c>
      <c r="E125" s="138" t="s">
        <v>93</v>
      </c>
      <c r="F125" s="146">
        <v>2</v>
      </c>
      <c r="G125" s="92">
        <v>23.12</v>
      </c>
      <c r="H125" s="94">
        <f t="shared" si="16"/>
        <v>29.297664000000005</v>
      </c>
      <c r="I125" s="171" t="s">
        <v>300</v>
      </c>
      <c r="J125" s="134">
        <f t="shared" si="15"/>
        <v>58.6</v>
      </c>
    </row>
    <row r="126" spans="1:17" ht="17.25" customHeight="1">
      <c r="A126" s="135" t="s">
        <v>182</v>
      </c>
      <c r="B126" s="137" t="s">
        <v>173</v>
      </c>
      <c r="C126" s="133" t="s">
        <v>52</v>
      </c>
      <c r="D126" s="160" t="s">
        <v>174</v>
      </c>
      <c r="E126" s="138" t="s">
        <v>93</v>
      </c>
      <c r="F126" s="146">
        <v>3</v>
      </c>
      <c r="G126" s="92">
        <v>97.17</v>
      </c>
      <c r="H126" s="94">
        <f t="shared" ref="H126:H127" si="17">G126*1.2672</f>
        <v>123.13382400000002</v>
      </c>
      <c r="I126" s="171"/>
      <c r="J126" s="134">
        <f t="shared" si="15"/>
        <v>369.39</v>
      </c>
    </row>
    <row r="127" spans="1:17" ht="33">
      <c r="A127" s="135" t="s">
        <v>183</v>
      </c>
      <c r="B127" s="137">
        <v>93663</v>
      </c>
      <c r="C127" s="133" t="s">
        <v>52</v>
      </c>
      <c r="D127" s="160" t="s">
        <v>175</v>
      </c>
      <c r="E127" s="138" t="s">
        <v>93</v>
      </c>
      <c r="F127" s="146">
        <v>10</v>
      </c>
      <c r="G127" s="92">
        <v>44.84</v>
      </c>
      <c r="H127" s="94">
        <f t="shared" si="17"/>
        <v>56.821248000000011</v>
      </c>
      <c r="I127" s="171"/>
      <c r="J127" s="134">
        <f t="shared" si="15"/>
        <v>568.20000000000005</v>
      </c>
    </row>
    <row r="128" spans="1:17" ht="17.25" customHeight="1">
      <c r="A128" s="135" t="s">
        <v>184</v>
      </c>
      <c r="B128" s="137">
        <v>93664</v>
      </c>
      <c r="C128" s="133" t="s">
        <v>52</v>
      </c>
      <c r="D128" s="160" t="s">
        <v>176</v>
      </c>
      <c r="E128" s="138" t="s">
        <v>93</v>
      </c>
      <c r="F128" s="146">
        <v>4</v>
      </c>
      <c r="G128" s="92">
        <v>47.1</v>
      </c>
      <c r="H128" s="94">
        <f t="shared" ref="H128:H129" si="18">G128*1.2672</f>
        <v>59.685120000000005</v>
      </c>
      <c r="I128" s="171"/>
      <c r="J128" s="134">
        <f t="shared" si="15"/>
        <v>238.76</v>
      </c>
    </row>
    <row r="129" spans="1:17" s="179" customFormat="1" ht="16.5" customHeight="1">
      <c r="A129" s="135" t="s">
        <v>185</v>
      </c>
      <c r="B129" s="137">
        <v>93654</v>
      </c>
      <c r="C129" s="133" t="s">
        <v>52</v>
      </c>
      <c r="D129" s="160" t="s">
        <v>177</v>
      </c>
      <c r="E129" s="138" t="s">
        <v>93</v>
      </c>
      <c r="F129" s="146">
        <v>6</v>
      </c>
      <c r="G129" s="92">
        <v>9.1300000000000008</v>
      </c>
      <c r="H129" s="94">
        <f t="shared" si="18"/>
        <v>11.569536000000001</v>
      </c>
      <c r="I129" s="171"/>
      <c r="J129" s="134">
        <f t="shared" si="15"/>
        <v>69.42</v>
      </c>
      <c r="K129" s="54"/>
      <c r="L129" s="54"/>
      <c r="N129" s="50"/>
      <c r="O129" s="50"/>
      <c r="P129" s="51"/>
      <c r="Q129" s="51"/>
    </row>
    <row r="130" spans="1:17" ht="17.25" customHeight="1">
      <c r="A130" s="135" t="s">
        <v>186</v>
      </c>
      <c r="B130" s="137">
        <v>91926</v>
      </c>
      <c r="C130" s="133" t="s">
        <v>52</v>
      </c>
      <c r="D130" s="160" t="s">
        <v>178</v>
      </c>
      <c r="E130" s="138" t="s">
        <v>20</v>
      </c>
      <c r="F130" s="146">
        <v>300</v>
      </c>
      <c r="G130" s="92">
        <v>2.5299999999999998</v>
      </c>
      <c r="H130" s="94">
        <f t="shared" ref="H130:H133" si="19">G130*1.2672</f>
        <v>3.206016</v>
      </c>
      <c r="I130" s="171" t="s">
        <v>301</v>
      </c>
      <c r="J130" s="134">
        <f t="shared" si="15"/>
        <v>963</v>
      </c>
    </row>
    <row r="131" spans="1:17" ht="30" customHeight="1">
      <c r="A131" s="135" t="s">
        <v>187</v>
      </c>
      <c r="B131" s="137">
        <v>91924</v>
      </c>
      <c r="C131" s="133" t="s">
        <v>52</v>
      </c>
      <c r="D131" s="160" t="s">
        <v>179</v>
      </c>
      <c r="E131" s="138" t="s">
        <v>20</v>
      </c>
      <c r="F131" s="146">
        <v>900</v>
      </c>
      <c r="G131" s="92">
        <v>1.76</v>
      </c>
      <c r="H131" s="94">
        <f t="shared" si="19"/>
        <v>2.2302720000000003</v>
      </c>
      <c r="I131" s="171" t="s">
        <v>302</v>
      </c>
      <c r="J131" s="134">
        <f t="shared" si="15"/>
        <v>2007</v>
      </c>
    </row>
    <row r="132" spans="1:17" ht="49.5">
      <c r="A132" s="135" t="s">
        <v>188</v>
      </c>
      <c r="B132" s="137">
        <v>91928</v>
      </c>
      <c r="C132" s="133" t="s">
        <v>52</v>
      </c>
      <c r="D132" s="160" t="s">
        <v>180</v>
      </c>
      <c r="E132" s="138" t="s">
        <v>20</v>
      </c>
      <c r="F132" s="146">
        <v>400</v>
      </c>
      <c r="G132" s="92">
        <v>3.97</v>
      </c>
      <c r="H132" s="94">
        <f t="shared" si="19"/>
        <v>5.0307840000000006</v>
      </c>
      <c r="I132" s="171" t="s">
        <v>303</v>
      </c>
      <c r="J132" s="134">
        <f t="shared" si="15"/>
        <v>2012</v>
      </c>
    </row>
    <row r="133" spans="1:17" ht="33">
      <c r="A133" s="135" t="s">
        <v>189</v>
      </c>
      <c r="B133" s="137">
        <v>20256</v>
      </c>
      <c r="C133" s="133" t="s">
        <v>130</v>
      </c>
      <c r="D133" s="160" t="s">
        <v>181</v>
      </c>
      <c r="E133" s="138" t="s">
        <v>93</v>
      </c>
      <c r="F133" s="146">
        <v>75</v>
      </c>
      <c r="G133" s="136">
        <v>0.31</v>
      </c>
      <c r="H133" s="94">
        <f t="shared" si="19"/>
        <v>0.39283200000000001</v>
      </c>
      <c r="I133" s="171"/>
      <c r="J133" s="134">
        <f t="shared" si="15"/>
        <v>29.25</v>
      </c>
    </row>
    <row r="134" spans="1:17" s="179" customFormat="1" ht="16.5" customHeight="1" thickBot="1">
      <c r="A134" s="320"/>
      <c r="B134" s="321"/>
      <c r="C134" s="321"/>
      <c r="D134" s="321"/>
      <c r="E134" s="321"/>
      <c r="F134" s="321"/>
      <c r="G134" s="321"/>
      <c r="H134" s="321"/>
      <c r="I134" s="205" t="s">
        <v>477</v>
      </c>
      <c r="J134" s="195">
        <f>SUM(J115:J133)</f>
        <v>16197.47</v>
      </c>
      <c r="K134" s="54"/>
      <c r="L134" s="54"/>
      <c r="N134" s="50"/>
      <c r="O134" s="50"/>
      <c r="P134" s="51"/>
      <c r="Q134" s="51"/>
    </row>
    <row r="135" spans="1:17" ht="15.75">
      <c r="A135" s="320"/>
      <c r="B135" s="321"/>
      <c r="C135" s="321"/>
      <c r="D135" s="321"/>
      <c r="E135" s="321"/>
      <c r="F135" s="321"/>
      <c r="G135" s="321"/>
      <c r="H135" s="321"/>
      <c r="I135" s="197"/>
      <c r="J135" s="210"/>
    </row>
    <row r="136" spans="1:17" ht="15.75">
      <c r="A136" s="158">
        <v>11</v>
      </c>
      <c r="B136" s="305" t="s">
        <v>190</v>
      </c>
      <c r="C136" s="305"/>
      <c r="D136" s="305"/>
      <c r="E136" s="305"/>
      <c r="F136" s="305"/>
      <c r="G136" s="305"/>
      <c r="H136" s="305"/>
      <c r="I136" s="207" t="s">
        <v>478</v>
      </c>
      <c r="J136" s="208">
        <f>J141</f>
        <v>45498.244200000001</v>
      </c>
    </row>
    <row r="137" spans="1:17" ht="99">
      <c r="A137" s="135" t="s">
        <v>403</v>
      </c>
      <c r="B137" s="137">
        <v>88489</v>
      </c>
      <c r="C137" s="133" t="s">
        <v>52</v>
      </c>
      <c r="D137" s="160" t="s">
        <v>195</v>
      </c>
      <c r="E137" s="138" t="s">
        <v>69</v>
      </c>
      <c r="F137" s="146">
        <v>2327.63</v>
      </c>
      <c r="G137" s="92">
        <v>10.98</v>
      </c>
      <c r="H137" s="94">
        <f t="shared" ref="H137:H140" si="20">G137*1.2672</f>
        <v>13.913856000000001</v>
      </c>
      <c r="I137" s="171" t="s">
        <v>553</v>
      </c>
      <c r="J137" s="134">
        <f>F137*ROUND(H137,2)</f>
        <v>32377.333300000002</v>
      </c>
    </row>
    <row r="138" spans="1:17" s="280" customFormat="1" ht="49.5">
      <c r="A138" s="135" t="s">
        <v>550</v>
      </c>
      <c r="B138" s="137">
        <v>88492</v>
      </c>
      <c r="C138" s="133" t="s">
        <v>52</v>
      </c>
      <c r="D138" s="160" t="s">
        <v>551</v>
      </c>
      <c r="E138" s="138" t="s">
        <v>69</v>
      </c>
      <c r="F138" s="146">
        <v>498.52</v>
      </c>
      <c r="G138" s="92">
        <v>8.0500000000000007</v>
      </c>
      <c r="H138" s="94">
        <f t="shared" si="20"/>
        <v>10.200960000000002</v>
      </c>
      <c r="I138" s="171" t="s">
        <v>554</v>
      </c>
      <c r="J138" s="281">
        <f t="shared" ref="J138:J140" si="21">F138*ROUND(H138,2)</f>
        <v>5084.9039999999995</v>
      </c>
      <c r="K138" s="54"/>
      <c r="L138" s="54"/>
      <c r="N138" s="50"/>
      <c r="O138" s="50"/>
      <c r="P138" s="51"/>
      <c r="Q138" s="51"/>
    </row>
    <row r="139" spans="1:17" ht="66">
      <c r="A139" s="135" t="s">
        <v>404</v>
      </c>
      <c r="B139" s="137" t="s">
        <v>194</v>
      </c>
      <c r="C139" s="133" t="s">
        <v>52</v>
      </c>
      <c r="D139" s="160" t="s">
        <v>196</v>
      </c>
      <c r="E139" s="138" t="s">
        <v>69</v>
      </c>
      <c r="F139" s="146">
        <v>207.69</v>
      </c>
      <c r="G139" s="136">
        <v>17.18</v>
      </c>
      <c r="H139" s="94">
        <f t="shared" si="20"/>
        <v>21.770496000000001</v>
      </c>
      <c r="I139" s="171" t="s">
        <v>555</v>
      </c>
      <c r="J139" s="281">
        <f t="shared" si="21"/>
        <v>4521.4112999999998</v>
      </c>
    </row>
    <row r="140" spans="1:17" s="280" customFormat="1" ht="16.5">
      <c r="A140" s="135" t="s">
        <v>548</v>
      </c>
      <c r="B140" s="137" t="s">
        <v>549</v>
      </c>
      <c r="C140" s="133" t="s">
        <v>52</v>
      </c>
      <c r="D140" s="160" t="s">
        <v>552</v>
      </c>
      <c r="E140" s="138" t="s">
        <v>69</v>
      </c>
      <c r="F140" s="146">
        <v>176.88</v>
      </c>
      <c r="G140" s="136">
        <v>15.68</v>
      </c>
      <c r="H140" s="94">
        <f t="shared" si="20"/>
        <v>19.869696000000001</v>
      </c>
      <c r="I140" s="171" t="s">
        <v>556</v>
      </c>
      <c r="J140" s="281">
        <f t="shared" si="21"/>
        <v>3514.6055999999999</v>
      </c>
      <c r="K140" s="54"/>
      <c r="L140" s="54"/>
      <c r="N140" s="50"/>
      <c r="O140" s="50"/>
      <c r="P140" s="51"/>
      <c r="Q140" s="51"/>
    </row>
    <row r="141" spans="1:17" ht="17.25" customHeight="1" thickBot="1">
      <c r="A141" s="212"/>
      <c r="B141" s="204"/>
      <c r="C141" s="204"/>
      <c r="D141" s="204"/>
      <c r="E141" s="204"/>
      <c r="F141" s="204"/>
      <c r="G141" s="204"/>
      <c r="H141" s="204"/>
      <c r="I141" s="205" t="s">
        <v>477</v>
      </c>
      <c r="J141" s="195">
        <f>SUM(J137:J140)-0.01</f>
        <v>45498.244200000001</v>
      </c>
    </row>
    <row r="142" spans="1:17" ht="15.75">
      <c r="A142" s="212"/>
      <c r="B142" s="204"/>
      <c r="C142" s="204"/>
      <c r="D142" s="204"/>
      <c r="E142" s="204"/>
      <c r="F142" s="204"/>
      <c r="G142" s="204"/>
      <c r="H142" s="204"/>
      <c r="I142" s="204"/>
      <c r="J142" s="210"/>
    </row>
    <row r="143" spans="1:17" ht="15.75">
      <c r="A143" s="158">
        <v>12</v>
      </c>
      <c r="B143" s="305" t="s">
        <v>197</v>
      </c>
      <c r="C143" s="305"/>
      <c r="D143" s="305"/>
      <c r="E143" s="305"/>
      <c r="F143" s="305"/>
      <c r="G143" s="305"/>
      <c r="H143" s="305"/>
      <c r="I143" s="207" t="s">
        <v>478</v>
      </c>
      <c r="J143" s="208">
        <f>J148</f>
        <v>3200.8540000000003</v>
      </c>
    </row>
    <row r="144" spans="1:17" ht="49.5">
      <c r="A144" s="135" t="s">
        <v>405</v>
      </c>
      <c r="B144" s="137">
        <v>94991</v>
      </c>
      <c r="C144" s="133" t="s">
        <v>52</v>
      </c>
      <c r="D144" s="160" t="s">
        <v>192</v>
      </c>
      <c r="E144" s="138" t="s">
        <v>69</v>
      </c>
      <c r="F144" s="146">
        <v>0.75</v>
      </c>
      <c r="G144" s="92">
        <v>388.16</v>
      </c>
      <c r="H144" s="94">
        <f t="shared" ref="H144:H147" si="22">G144*1.2672</f>
        <v>491.87635200000005</v>
      </c>
      <c r="I144" s="171" t="s">
        <v>304</v>
      </c>
      <c r="J144" s="134">
        <f>F144*ROUND(H144,2)</f>
        <v>368.90999999999997</v>
      </c>
    </row>
    <row r="145" spans="1:17" ht="33">
      <c r="A145" s="135" t="s">
        <v>406</v>
      </c>
      <c r="B145" s="137">
        <v>96622</v>
      </c>
      <c r="C145" s="133" t="s">
        <v>52</v>
      </c>
      <c r="D145" s="160" t="s">
        <v>117</v>
      </c>
      <c r="E145" s="138" t="s">
        <v>69</v>
      </c>
      <c r="F145" s="146">
        <v>0.75</v>
      </c>
      <c r="G145" s="92">
        <v>89.49</v>
      </c>
      <c r="H145" s="94">
        <f t="shared" si="22"/>
        <v>113.40172800000001</v>
      </c>
      <c r="I145" s="171" t="s">
        <v>305</v>
      </c>
      <c r="J145" s="134">
        <f>F145*ROUND(H145,2)</f>
        <v>85.050000000000011</v>
      </c>
    </row>
    <row r="146" spans="1:17" ht="49.5">
      <c r="A146" s="135" t="s">
        <v>407</v>
      </c>
      <c r="B146" s="137" t="s">
        <v>191</v>
      </c>
      <c r="C146" s="133" t="s">
        <v>80</v>
      </c>
      <c r="D146" s="160" t="s">
        <v>193</v>
      </c>
      <c r="E146" s="138" t="s">
        <v>69</v>
      </c>
      <c r="F146" s="146">
        <v>3.44</v>
      </c>
      <c r="G146" s="92">
        <v>74.260000000000005</v>
      </c>
      <c r="H146" s="94">
        <f t="shared" si="22"/>
        <v>94.102272000000013</v>
      </c>
      <c r="I146" s="171" t="s">
        <v>306</v>
      </c>
      <c r="J146" s="134">
        <f>F146*ROUND(H146,2)</f>
        <v>323.70399999999995</v>
      </c>
    </row>
    <row r="147" spans="1:17" ht="17.25" customHeight="1" thickBot="1">
      <c r="A147" s="135" t="s">
        <v>408</v>
      </c>
      <c r="B147" s="137">
        <v>38181</v>
      </c>
      <c r="C147" s="133" t="s">
        <v>130</v>
      </c>
      <c r="D147" s="160" t="s">
        <v>198</v>
      </c>
      <c r="E147" s="138" t="s">
        <v>69</v>
      </c>
      <c r="F147" s="146">
        <v>16.5</v>
      </c>
      <c r="G147" s="136">
        <v>115.89</v>
      </c>
      <c r="H147" s="94">
        <f t="shared" si="22"/>
        <v>146.85580800000002</v>
      </c>
      <c r="I147" s="171" t="s">
        <v>307</v>
      </c>
      <c r="J147" s="134">
        <f>F147*ROUND(H147,2)</f>
        <v>2423.19</v>
      </c>
    </row>
    <row r="148" spans="1:17" s="179" customFormat="1" ht="16.5" customHeight="1" thickBot="1">
      <c r="A148" s="213"/>
      <c r="B148" s="209"/>
      <c r="C148" s="209"/>
      <c r="D148" s="209"/>
      <c r="E148" s="209"/>
      <c r="F148" s="209"/>
      <c r="G148" s="209"/>
      <c r="H148" s="209"/>
      <c r="I148" s="205" t="s">
        <v>477</v>
      </c>
      <c r="J148" s="159">
        <f>SUM(J144:J147)</f>
        <v>3200.8540000000003</v>
      </c>
      <c r="K148" s="54"/>
      <c r="L148" s="54"/>
      <c r="N148" s="50"/>
      <c r="O148" s="50"/>
      <c r="P148" s="51"/>
      <c r="Q148" s="51"/>
    </row>
    <row r="149" spans="1:17" ht="16.5">
      <c r="A149" s="213"/>
      <c r="B149" s="209"/>
      <c r="C149" s="209"/>
      <c r="D149" s="209"/>
      <c r="E149" s="209"/>
      <c r="F149" s="209"/>
      <c r="G149" s="209"/>
      <c r="H149" s="209"/>
      <c r="I149" s="209"/>
      <c r="J149" s="210"/>
    </row>
    <row r="150" spans="1:17" ht="17.25" customHeight="1">
      <c r="A150" s="158">
        <v>13</v>
      </c>
      <c r="B150" s="305" t="s">
        <v>201</v>
      </c>
      <c r="C150" s="305"/>
      <c r="D150" s="305"/>
      <c r="E150" s="305"/>
      <c r="F150" s="305"/>
      <c r="G150" s="305"/>
      <c r="H150" s="305"/>
      <c r="I150" s="207" t="s">
        <v>478</v>
      </c>
      <c r="J150" s="208">
        <f>J154+J164+J173+J178+J183+J195+J200+J205+J217+J221</f>
        <v>82615.395700000008</v>
      </c>
    </row>
    <row r="151" spans="1:17" ht="16.5">
      <c r="A151" s="168" t="s">
        <v>409</v>
      </c>
      <c r="B151" s="326"/>
      <c r="C151" s="327"/>
      <c r="D151" s="169" t="s">
        <v>202</v>
      </c>
      <c r="E151" s="326"/>
      <c r="F151" s="328"/>
      <c r="G151" s="328"/>
      <c r="H151" s="328"/>
      <c r="I151" s="328"/>
      <c r="J151" s="327"/>
    </row>
    <row r="152" spans="1:17" ht="82.5">
      <c r="A152" s="135" t="s">
        <v>410</v>
      </c>
      <c r="B152" s="137">
        <v>72283</v>
      </c>
      <c r="C152" s="133" t="s">
        <v>52</v>
      </c>
      <c r="D152" s="160" t="s">
        <v>312</v>
      </c>
      <c r="E152" s="138" t="s">
        <v>93</v>
      </c>
      <c r="F152" s="146">
        <v>2</v>
      </c>
      <c r="G152" s="92">
        <v>755.76</v>
      </c>
      <c r="H152" s="94">
        <f t="shared" ref="H152" si="23">G152*1.2672</f>
        <v>957.69907200000011</v>
      </c>
      <c r="I152" s="313" t="s">
        <v>308</v>
      </c>
      <c r="J152" s="134">
        <f>F152*ROUND(H152,2)</f>
        <v>1915.4</v>
      </c>
    </row>
    <row r="153" spans="1:17" ht="17.25" thickBot="1">
      <c r="A153" s="135" t="s">
        <v>411</v>
      </c>
      <c r="B153" s="137" t="s">
        <v>239</v>
      </c>
      <c r="C153" s="133" t="s">
        <v>80</v>
      </c>
      <c r="D153" s="160" t="s">
        <v>240</v>
      </c>
      <c r="E153" s="138" t="s">
        <v>20</v>
      </c>
      <c r="F153" s="146">
        <v>40</v>
      </c>
      <c r="G153" s="94">
        <v>152.22999999999999</v>
      </c>
      <c r="H153" s="94">
        <f t="shared" ref="H153" si="24">G153*1.2672</f>
        <v>192.905856</v>
      </c>
      <c r="I153" s="317"/>
      <c r="J153" s="134">
        <f>F153*ROUND(H153,2)</f>
        <v>7716.4</v>
      </c>
    </row>
    <row r="154" spans="1:17" ht="17.25" customHeight="1" thickBot="1">
      <c r="A154" s="213"/>
      <c r="B154" s="209"/>
      <c r="C154" s="209"/>
      <c r="D154" s="209"/>
      <c r="E154" s="209"/>
      <c r="F154" s="209"/>
      <c r="G154" s="209"/>
      <c r="H154" s="209"/>
      <c r="I154" s="205" t="s">
        <v>477</v>
      </c>
      <c r="J154" s="159">
        <f>SUM(J152:J153)</f>
        <v>9631.7999999999993</v>
      </c>
    </row>
    <row r="155" spans="1:17" ht="16.5">
      <c r="A155" s="213"/>
      <c r="B155" s="209"/>
      <c r="C155" s="209"/>
      <c r="D155" s="209"/>
      <c r="E155" s="209"/>
      <c r="F155" s="209"/>
      <c r="G155" s="209"/>
      <c r="H155" s="209"/>
      <c r="I155" s="209"/>
      <c r="J155" s="210"/>
    </row>
    <row r="156" spans="1:17" ht="17.25" customHeight="1">
      <c r="A156" s="168" t="s">
        <v>412</v>
      </c>
      <c r="B156" s="326"/>
      <c r="C156" s="327"/>
      <c r="D156" s="169" t="s">
        <v>203</v>
      </c>
      <c r="E156" s="329"/>
      <c r="F156" s="330"/>
      <c r="G156" s="330"/>
      <c r="H156" s="330"/>
      <c r="I156" s="330"/>
      <c r="J156" s="331"/>
    </row>
    <row r="157" spans="1:17" s="179" customFormat="1" ht="16.5" customHeight="1">
      <c r="A157" s="135" t="s">
        <v>419</v>
      </c>
      <c r="B157" s="137" t="s">
        <v>314</v>
      </c>
      <c r="C157" s="133" t="s">
        <v>80</v>
      </c>
      <c r="D157" s="160" t="s">
        <v>313</v>
      </c>
      <c r="E157" s="138" t="s">
        <v>93</v>
      </c>
      <c r="F157" s="146">
        <v>1</v>
      </c>
      <c r="G157" s="92">
        <v>5559.38</v>
      </c>
      <c r="H157" s="94">
        <f t="shared" ref="H157" si="25">G157*1.2672</f>
        <v>7044.8463360000005</v>
      </c>
      <c r="I157" s="313" t="s">
        <v>308</v>
      </c>
      <c r="J157" s="134">
        <f t="shared" ref="J157:J163" si="26">F157*ROUND(H157,2)</f>
        <v>7044.85</v>
      </c>
      <c r="K157" s="54"/>
      <c r="L157" s="54"/>
      <c r="N157" s="50"/>
      <c r="O157" s="50"/>
      <c r="P157" s="51"/>
      <c r="Q157" s="51"/>
    </row>
    <row r="158" spans="1:17" ht="33">
      <c r="A158" s="135" t="s">
        <v>413</v>
      </c>
      <c r="B158" s="137" t="s">
        <v>205</v>
      </c>
      <c r="C158" s="133" t="s">
        <v>80</v>
      </c>
      <c r="D158" s="160" t="s">
        <v>204</v>
      </c>
      <c r="E158" s="138" t="s">
        <v>93</v>
      </c>
      <c r="F158" s="146">
        <v>2</v>
      </c>
      <c r="G158" s="92">
        <v>87.02</v>
      </c>
      <c r="H158" s="94">
        <f t="shared" ref="H158:H159" si="27">G158*1.2672</f>
        <v>110.271744</v>
      </c>
      <c r="I158" s="314"/>
      <c r="J158" s="134">
        <f t="shared" si="26"/>
        <v>220.54</v>
      </c>
    </row>
    <row r="159" spans="1:17" ht="33">
      <c r="A159" s="135" t="s">
        <v>414</v>
      </c>
      <c r="B159" s="137" t="s">
        <v>316</v>
      </c>
      <c r="C159" s="133" t="s">
        <v>235</v>
      </c>
      <c r="D159" s="160" t="s">
        <v>315</v>
      </c>
      <c r="E159" s="138" t="s">
        <v>93</v>
      </c>
      <c r="F159" s="146">
        <v>1</v>
      </c>
      <c r="G159" s="92">
        <v>964.59</v>
      </c>
      <c r="H159" s="94">
        <f t="shared" si="27"/>
        <v>1222.3284480000002</v>
      </c>
      <c r="I159" s="314"/>
      <c r="J159" s="134">
        <f t="shared" si="26"/>
        <v>1222.33</v>
      </c>
    </row>
    <row r="160" spans="1:17" ht="33">
      <c r="A160" s="135" t="s">
        <v>415</v>
      </c>
      <c r="B160" s="137" t="s">
        <v>241</v>
      </c>
      <c r="C160" s="133" t="s">
        <v>80</v>
      </c>
      <c r="D160" s="160" t="s">
        <v>242</v>
      </c>
      <c r="E160" s="138" t="s">
        <v>20</v>
      </c>
      <c r="F160" s="146">
        <v>20</v>
      </c>
      <c r="G160" s="92">
        <v>26.34</v>
      </c>
      <c r="H160" s="94">
        <f t="shared" ref="H160:H161" si="28">G160*1.2672</f>
        <v>33.378048</v>
      </c>
      <c r="I160" s="314"/>
      <c r="J160" s="134">
        <f t="shared" si="26"/>
        <v>667.6</v>
      </c>
    </row>
    <row r="161" spans="1:17" ht="17.25" customHeight="1">
      <c r="A161" s="135" t="s">
        <v>416</v>
      </c>
      <c r="B161" s="137" t="s">
        <v>243</v>
      </c>
      <c r="C161" s="133" t="s">
        <v>80</v>
      </c>
      <c r="D161" s="160" t="s">
        <v>244</v>
      </c>
      <c r="E161" s="138" t="s">
        <v>20</v>
      </c>
      <c r="F161" s="146">
        <v>20</v>
      </c>
      <c r="G161" s="92">
        <v>35.56</v>
      </c>
      <c r="H161" s="94">
        <f t="shared" si="28"/>
        <v>45.06163200000001</v>
      </c>
      <c r="I161" s="314"/>
      <c r="J161" s="134">
        <f t="shared" si="26"/>
        <v>901.2</v>
      </c>
    </row>
    <row r="162" spans="1:17" s="179" customFormat="1" ht="16.5" customHeight="1">
      <c r="A162" s="135" t="s">
        <v>417</v>
      </c>
      <c r="B162" s="137" t="s">
        <v>251</v>
      </c>
      <c r="C162" s="133" t="s">
        <v>80</v>
      </c>
      <c r="D162" s="160" t="s">
        <v>250</v>
      </c>
      <c r="E162" s="138" t="s">
        <v>20</v>
      </c>
      <c r="F162" s="146">
        <v>2</v>
      </c>
      <c r="G162" s="92">
        <v>257.33</v>
      </c>
      <c r="H162" s="94">
        <f t="shared" ref="H162" si="29">G162*1.2672</f>
        <v>326.08857599999999</v>
      </c>
      <c r="I162" s="314"/>
      <c r="J162" s="134">
        <f t="shared" si="26"/>
        <v>652.17999999999995</v>
      </c>
      <c r="K162" s="54"/>
      <c r="L162" s="54"/>
      <c r="N162" s="50"/>
      <c r="O162" s="50"/>
      <c r="P162" s="51"/>
      <c r="Q162" s="51"/>
    </row>
    <row r="163" spans="1:17" ht="17.25" thickBot="1">
      <c r="A163" s="135" t="s">
        <v>418</v>
      </c>
      <c r="B163" s="137" t="s">
        <v>253</v>
      </c>
      <c r="C163" s="133" t="s">
        <v>80</v>
      </c>
      <c r="D163" s="160" t="s">
        <v>252</v>
      </c>
      <c r="E163" s="138" t="s">
        <v>20</v>
      </c>
      <c r="F163" s="146">
        <v>1</v>
      </c>
      <c r="G163" s="136">
        <v>226.02</v>
      </c>
      <c r="H163" s="94">
        <f t="shared" ref="H163" si="30">G163*1.2672</f>
        <v>286.41254400000003</v>
      </c>
      <c r="I163" s="317"/>
      <c r="J163" s="134">
        <f t="shared" si="26"/>
        <v>286.41000000000003</v>
      </c>
    </row>
    <row r="164" spans="1:17" ht="17.25" thickBot="1">
      <c r="A164" s="213"/>
      <c r="B164" s="209"/>
      <c r="C164" s="209"/>
      <c r="D164" s="209"/>
      <c r="E164" s="209"/>
      <c r="F164" s="209"/>
      <c r="G164" s="209"/>
      <c r="H164" s="209"/>
      <c r="I164" s="205" t="s">
        <v>477</v>
      </c>
      <c r="J164" s="159">
        <f>SUM(J157:J163)</f>
        <v>10995.110000000002</v>
      </c>
    </row>
    <row r="165" spans="1:17" ht="16.5">
      <c r="A165" s="213"/>
      <c r="B165" s="209"/>
      <c r="C165" s="209"/>
      <c r="D165" s="209"/>
      <c r="E165" s="209"/>
      <c r="F165" s="209"/>
      <c r="G165" s="209"/>
      <c r="H165" s="209"/>
      <c r="I165" s="209"/>
      <c r="J165" s="210"/>
    </row>
    <row r="166" spans="1:17" ht="17.25" customHeight="1">
      <c r="A166" s="168" t="s">
        <v>420</v>
      </c>
      <c r="B166" s="326"/>
      <c r="C166" s="327"/>
      <c r="D166" s="169" t="s">
        <v>206</v>
      </c>
      <c r="E166" s="329"/>
      <c r="F166" s="330"/>
      <c r="G166" s="330"/>
      <c r="H166" s="330"/>
      <c r="I166" s="330"/>
      <c r="J166" s="331"/>
    </row>
    <row r="167" spans="1:17" s="179" customFormat="1" ht="16.5" customHeight="1">
      <c r="A167" s="135" t="s">
        <v>421</v>
      </c>
      <c r="B167" s="137" t="s">
        <v>209</v>
      </c>
      <c r="C167" s="133" t="s">
        <v>80</v>
      </c>
      <c r="D167" s="160" t="s">
        <v>210</v>
      </c>
      <c r="E167" s="138" t="s">
        <v>93</v>
      </c>
      <c r="F167" s="146">
        <v>2</v>
      </c>
      <c r="G167" s="92">
        <v>54.18</v>
      </c>
      <c r="H167" s="94">
        <f t="shared" ref="H167:H169" si="31">G167*1.2672</f>
        <v>68.656896000000003</v>
      </c>
      <c r="I167" s="313" t="s">
        <v>308</v>
      </c>
      <c r="J167" s="134">
        <f t="shared" ref="J167:J172" si="32">F167*ROUND(H167,2)</f>
        <v>137.32</v>
      </c>
      <c r="K167" s="54"/>
      <c r="L167" s="54"/>
      <c r="N167" s="50"/>
      <c r="O167" s="50"/>
      <c r="P167" s="51"/>
      <c r="Q167" s="51"/>
    </row>
    <row r="168" spans="1:17" ht="16.5">
      <c r="A168" s="135" t="s">
        <v>422</v>
      </c>
      <c r="B168" s="137" t="s">
        <v>207</v>
      </c>
      <c r="C168" s="133" t="s">
        <v>80</v>
      </c>
      <c r="D168" s="160" t="s">
        <v>208</v>
      </c>
      <c r="E168" s="138" t="s">
        <v>93</v>
      </c>
      <c r="F168" s="146">
        <v>21</v>
      </c>
      <c r="G168" s="92">
        <v>198.94</v>
      </c>
      <c r="H168" s="94">
        <f t="shared" si="31"/>
        <v>252.09676800000003</v>
      </c>
      <c r="I168" s="314"/>
      <c r="J168" s="134">
        <f t="shared" si="32"/>
        <v>5294.0999999999995</v>
      </c>
    </row>
    <row r="169" spans="1:17" ht="16.5">
      <c r="A169" s="135" t="s">
        <v>423</v>
      </c>
      <c r="B169" s="137" t="s">
        <v>212</v>
      </c>
      <c r="C169" s="133" t="s">
        <v>80</v>
      </c>
      <c r="D169" s="160" t="s">
        <v>211</v>
      </c>
      <c r="E169" s="138" t="s">
        <v>93</v>
      </c>
      <c r="F169" s="146">
        <v>2</v>
      </c>
      <c r="G169" s="92">
        <v>228.02</v>
      </c>
      <c r="H169" s="94">
        <f t="shared" si="31"/>
        <v>288.94694400000003</v>
      </c>
      <c r="I169" s="314"/>
      <c r="J169" s="134">
        <f t="shared" si="32"/>
        <v>577.9</v>
      </c>
    </row>
    <row r="170" spans="1:17" ht="33">
      <c r="A170" s="135" t="s">
        <v>424</v>
      </c>
      <c r="B170" s="137" t="s">
        <v>236</v>
      </c>
      <c r="C170" s="133" t="s">
        <v>80</v>
      </c>
      <c r="D170" s="160" t="s">
        <v>213</v>
      </c>
      <c r="E170" s="138" t="s">
        <v>93</v>
      </c>
      <c r="F170" s="146">
        <v>1</v>
      </c>
      <c r="G170" s="92">
        <v>613.97</v>
      </c>
      <c r="H170" s="94">
        <f t="shared" ref="H170" si="33">G170*1.2672</f>
        <v>778.02278400000012</v>
      </c>
      <c r="I170" s="314"/>
      <c r="J170" s="134">
        <f t="shared" si="32"/>
        <v>778.02</v>
      </c>
    </row>
    <row r="171" spans="1:17" s="174" customFormat="1" ht="33">
      <c r="A171" s="135" t="s">
        <v>425</v>
      </c>
      <c r="B171" s="137" t="s">
        <v>245</v>
      </c>
      <c r="C171" s="133" t="s">
        <v>80</v>
      </c>
      <c r="D171" s="160" t="s">
        <v>246</v>
      </c>
      <c r="E171" s="138" t="s">
        <v>20</v>
      </c>
      <c r="F171" s="146">
        <v>360</v>
      </c>
      <c r="G171" s="92">
        <v>5.69</v>
      </c>
      <c r="H171" s="94">
        <f t="shared" ref="H171" si="34">G171*1.2672</f>
        <v>7.2103680000000008</v>
      </c>
      <c r="I171" s="314"/>
      <c r="J171" s="134">
        <f t="shared" si="32"/>
        <v>2595.6</v>
      </c>
      <c r="K171" s="54"/>
      <c r="L171" s="54"/>
      <c r="N171" s="50"/>
      <c r="O171" s="50"/>
      <c r="P171" s="51"/>
      <c r="Q171" s="51"/>
    </row>
    <row r="172" spans="1:17" ht="17.25" customHeight="1" thickBot="1">
      <c r="A172" s="135" t="s">
        <v>426</v>
      </c>
      <c r="B172" s="137" t="s">
        <v>247</v>
      </c>
      <c r="C172" s="133" t="s">
        <v>80</v>
      </c>
      <c r="D172" s="160" t="s">
        <v>248</v>
      </c>
      <c r="E172" s="138" t="s">
        <v>20</v>
      </c>
      <c r="F172" s="146">
        <v>360</v>
      </c>
      <c r="G172" s="136">
        <v>15.4</v>
      </c>
      <c r="H172" s="94">
        <f t="shared" ref="H172" si="35">G172*1.2672</f>
        <v>19.514880000000002</v>
      </c>
      <c r="I172" s="317"/>
      <c r="J172" s="134">
        <f t="shared" si="32"/>
        <v>7023.6</v>
      </c>
    </row>
    <row r="173" spans="1:17" ht="17.25" thickBot="1">
      <c r="A173" s="213"/>
      <c r="B173" s="209"/>
      <c r="C173" s="209"/>
      <c r="D173" s="209"/>
      <c r="E173" s="209"/>
      <c r="F173" s="209"/>
      <c r="G173" s="209"/>
      <c r="H173" s="209"/>
      <c r="I173" s="205" t="s">
        <v>477</v>
      </c>
      <c r="J173" s="159">
        <f>SUM(J167:J172)</f>
        <v>16406.54</v>
      </c>
    </row>
    <row r="174" spans="1:17" ht="16.5">
      <c r="A174" s="213"/>
      <c r="B174" s="209"/>
      <c r="C174" s="209"/>
      <c r="D174" s="209"/>
      <c r="E174" s="209"/>
      <c r="F174" s="209"/>
      <c r="G174" s="209"/>
      <c r="H174" s="209"/>
      <c r="I174" s="209"/>
      <c r="J174" s="210"/>
    </row>
    <row r="175" spans="1:17" s="167" customFormat="1" ht="16.5">
      <c r="A175" s="168" t="s">
        <v>427</v>
      </c>
      <c r="B175" s="316"/>
      <c r="C175" s="316"/>
      <c r="D175" s="169" t="s">
        <v>218</v>
      </c>
      <c r="E175" s="316"/>
      <c r="F175" s="316"/>
      <c r="G175" s="316"/>
      <c r="H175" s="316"/>
      <c r="I175" s="316"/>
      <c r="J175" s="316"/>
      <c r="K175" s="54"/>
      <c r="L175" s="54"/>
      <c r="N175" s="50"/>
      <c r="O175" s="50"/>
      <c r="P175" s="51"/>
      <c r="Q175" s="51"/>
    </row>
    <row r="176" spans="1:17" s="174" customFormat="1" ht="49.5">
      <c r="A176" s="135" t="s">
        <v>428</v>
      </c>
      <c r="B176" s="137" t="s">
        <v>219</v>
      </c>
      <c r="C176" s="133" t="s">
        <v>80</v>
      </c>
      <c r="D176" s="160" t="s">
        <v>220</v>
      </c>
      <c r="E176" s="138" t="s">
        <v>93</v>
      </c>
      <c r="F176" s="146">
        <v>15</v>
      </c>
      <c r="G176" s="92">
        <v>133.94999999999999</v>
      </c>
      <c r="H176" s="94">
        <f t="shared" ref="H176:H177" si="36">G176*1.2672</f>
        <v>169.74144000000001</v>
      </c>
      <c r="I176" s="313" t="s">
        <v>308</v>
      </c>
      <c r="J176" s="134">
        <f>F176*ROUND(H176,2)</f>
        <v>2546.1000000000004</v>
      </c>
      <c r="K176" s="54"/>
      <c r="L176" s="54"/>
      <c r="N176" s="50"/>
      <c r="O176" s="50"/>
      <c r="P176" s="51"/>
      <c r="Q176" s="51"/>
    </row>
    <row r="177" spans="1:17" s="174" customFormat="1" ht="50.25" thickBot="1">
      <c r="A177" s="135" t="s">
        <v>429</v>
      </c>
      <c r="B177" s="133" t="s">
        <v>219</v>
      </c>
      <c r="C177" s="133" t="s">
        <v>80</v>
      </c>
      <c r="D177" s="160" t="s">
        <v>221</v>
      </c>
      <c r="E177" s="138" t="s">
        <v>93</v>
      </c>
      <c r="F177" s="146">
        <v>6</v>
      </c>
      <c r="G177" s="138">
        <v>133.94999999999999</v>
      </c>
      <c r="H177" s="94">
        <f t="shared" si="36"/>
        <v>169.74144000000001</v>
      </c>
      <c r="I177" s="317"/>
      <c r="J177" s="134">
        <f>F177*ROUND(H177,2)</f>
        <v>1018.44</v>
      </c>
      <c r="K177" s="54"/>
      <c r="L177" s="54"/>
      <c r="N177" s="50"/>
      <c r="O177" s="50"/>
      <c r="P177" s="51"/>
      <c r="Q177" s="51"/>
    </row>
    <row r="178" spans="1:17" s="174" customFormat="1" ht="17.25" customHeight="1" thickBot="1">
      <c r="A178" s="318"/>
      <c r="B178" s="319"/>
      <c r="C178" s="319"/>
      <c r="D178" s="319"/>
      <c r="E178" s="319"/>
      <c r="F178" s="319"/>
      <c r="G178" s="319"/>
      <c r="H178" s="319"/>
      <c r="I178" s="205" t="s">
        <v>477</v>
      </c>
      <c r="J178" s="159">
        <f>SUM(J176:J177)</f>
        <v>3564.5400000000004</v>
      </c>
      <c r="K178" s="54"/>
      <c r="L178" s="54"/>
      <c r="N178" s="50"/>
      <c r="O178" s="50"/>
      <c r="P178" s="51"/>
      <c r="Q178" s="51"/>
    </row>
    <row r="179" spans="1:17" s="179" customFormat="1" ht="16.5" customHeight="1">
      <c r="A179" s="320"/>
      <c r="B179" s="321"/>
      <c r="C179" s="321"/>
      <c r="D179" s="321"/>
      <c r="E179" s="321"/>
      <c r="F179" s="321"/>
      <c r="G179" s="321"/>
      <c r="H179" s="321"/>
      <c r="I179" s="204"/>
      <c r="J179" s="210"/>
      <c r="K179" s="54"/>
      <c r="L179" s="54"/>
      <c r="N179" s="50"/>
      <c r="O179" s="50"/>
      <c r="P179" s="51"/>
      <c r="Q179" s="51"/>
    </row>
    <row r="180" spans="1:17" s="167" customFormat="1" ht="16.5">
      <c r="A180" s="168" t="s">
        <v>430</v>
      </c>
      <c r="B180" s="326"/>
      <c r="C180" s="327"/>
      <c r="D180" s="169" t="s">
        <v>217</v>
      </c>
      <c r="E180" s="316"/>
      <c r="F180" s="316"/>
      <c r="G180" s="316"/>
      <c r="H180" s="316"/>
      <c r="I180" s="316"/>
      <c r="J180" s="316"/>
      <c r="K180" s="54"/>
      <c r="L180" s="54"/>
      <c r="N180" s="50"/>
      <c r="O180" s="50"/>
      <c r="P180" s="51"/>
      <c r="Q180" s="51"/>
    </row>
    <row r="181" spans="1:17" ht="33">
      <c r="A181" s="135" t="s">
        <v>431</v>
      </c>
      <c r="B181" s="137" t="s">
        <v>215</v>
      </c>
      <c r="C181" s="133" t="s">
        <v>80</v>
      </c>
      <c r="D181" s="160" t="s">
        <v>214</v>
      </c>
      <c r="E181" s="138" t="s">
        <v>93</v>
      </c>
      <c r="F181" s="146">
        <v>4</v>
      </c>
      <c r="G181" s="136">
        <v>181.34</v>
      </c>
      <c r="H181" s="94">
        <f t="shared" ref="H181:H182" si="37">G181*1.2672</f>
        <v>229.79404800000003</v>
      </c>
      <c r="I181" s="345" t="s">
        <v>308</v>
      </c>
      <c r="J181" s="134">
        <f>F181*ROUND(H181,2)</f>
        <v>919.16</v>
      </c>
    </row>
    <row r="182" spans="1:17" ht="33">
      <c r="A182" s="135" t="s">
        <v>432</v>
      </c>
      <c r="B182" s="133" t="s">
        <v>462</v>
      </c>
      <c r="C182" s="133" t="s">
        <v>80</v>
      </c>
      <c r="D182" s="160" t="s">
        <v>216</v>
      </c>
      <c r="E182" s="138" t="s">
        <v>93</v>
      </c>
      <c r="F182" s="146">
        <v>5</v>
      </c>
      <c r="G182" s="136">
        <v>110.59</v>
      </c>
      <c r="H182" s="94">
        <f t="shared" si="37"/>
        <v>140.13964800000002</v>
      </c>
      <c r="I182" s="345"/>
      <c r="J182" s="134">
        <f>F182*ROUND(H182,2)</f>
        <v>700.69999999999993</v>
      </c>
    </row>
    <row r="183" spans="1:17" ht="17.25" customHeight="1" thickBot="1">
      <c r="A183" s="320"/>
      <c r="B183" s="321"/>
      <c r="C183" s="321"/>
      <c r="D183" s="321"/>
      <c r="E183" s="321"/>
      <c r="F183" s="321"/>
      <c r="G183" s="321"/>
      <c r="H183" s="321"/>
      <c r="I183" s="205" t="s">
        <v>477</v>
      </c>
      <c r="J183" s="195">
        <f>SUM(J181:J182)</f>
        <v>1619.86</v>
      </c>
    </row>
    <row r="184" spans="1:17" s="179" customFormat="1" ht="16.5" customHeight="1">
      <c r="A184" s="320"/>
      <c r="B184" s="321"/>
      <c r="C184" s="321"/>
      <c r="D184" s="321"/>
      <c r="E184" s="321"/>
      <c r="F184" s="321"/>
      <c r="G184" s="321"/>
      <c r="H184" s="321"/>
      <c r="I184" s="204"/>
      <c r="J184" s="210"/>
      <c r="K184" s="54"/>
      <c r="L184" s="54"/>
      <c r="N184" s="50"/>
      <c r="O184" s="50"/>
      <c r="P184" s="51"/>
      <c r="Q184" s="51"/>
    </row>
    <row r="185" spans="1:17" ht="16.5">
      <c r="A185" s="168" t="s">
        <v>433</v>
      </c>
      <c r="B185" s="326"/>
      <c r="C185" s="327"/>
      <c r="D185" s="169" t="s">
        <v>222</v>
      </c>
      <c r="E185" s="316"/>
      <c r="F185" s="316"/>
      <c r="G185" s="316"/>
      <c r="H185" s="316"/>
      <c r="I185" s="316"/>
      <c r="J185" s="316"/>
    </row>
    <row r="186" spans="1:17" ht="49.5">
      <c r="A186" s="135" t="s">
        <v>434</v>
      </c>
      <c r="B186" s="137" t="s">
        <v>223</v>
      </c>
      <c r="C186" s="133" t="s">
        <v>80</v>
      </c>
      <c r="D186" s="160" t="s">
        <v>234</v>
      </c>
      <c r="E186" s="138" t="s">
        <v>93</v>
      </c>
      <c r="F186" s="146">
        <v>4</v>
      </c>
      <c r="G186" s="92">
        <v>17.100000000000001</v>
      </c>
      <c r="H186" s="94">
        <f t="shared" ref="H186:H189" si="38">G186*1.2672</f>
        <v>21.669120000000003</v>
      </c>
      <c r="I186" s="313" t="s">
        <v>308</v>
      </c>
      <c r="J186" s="134">
        <f t="shared" ref="J186:J194" si="39">F186*ROUND(H186,2)</f>
        <v>86.68</v>
      </c>
    </row>
    <row r="187" spans="1:17" ht="49.5">
      <c r="A187" s="135" t="s">
        <v>435</v>
      </c>
      <c r="B187" s="137" t="s">
        <v>224</v>
      </c>
      <c r="C187" s="133" t="s">
        <v>80</v>
      </c>
      <c r="D187" s="160" t="s">
        <v>225</v>
      </c>
      <c r="E187" s="138" t="s">
        <v>93</v>
      </c>
      <c r="F187" s="146">
        <v>1</v>
      </c>
      <c r="G187" s="92">
        <v>12.12</v>
      </c>
      <c r="H187" s="94">
        <f t="shared" si="38"/>
        <v>15.358464</v>
      </c>
      <c r="I187" s="314"/>
      <c r="J187" s="134">
        <f t="shared" si="39"/>
        <v>15.36</v>
      </c>
    </row>
    <row r="188" spans="1:17" ht="49.5">
      <c r="A188" s="135" t="s">
        <v>436</v>
      </c>
      <c r="B188" s="137" t="s">
        <v>224</v>
      </c>
      <c r="C188" s="133" t="s">
        <v>80</v>
      </c>
      <c r="D188" s="160" t="s">
        <v>226</v>
      </c>
      <c r="E188" s="138" t="s">
        <v>93</v>
      </c>
      <c r="F188" s="146">
        <v>2</v>
      </c>
      <c r="G188" s="92">
        <v>12.12</v>
      </c>
      <c r="H188" s="94">
        <f t="shared" si="38"/>
        <v>15.358464</v>
      </c>
      <c r="I188" s="314"/>
      <c r="J188" s="134">
        <f t="shared" si="39"/>
        <v>30.72</v>
      </c>
    </row>
    <row r="189" spans="1:17" ht="49.5">
      <c r="A189" s="135" t="s">
        <v>437</v>
      </c>
      <c r="B189" s="137" t="s">
        <v>223</v>
      </c>
      <c r="C189" s="133" t="s">
        <v>80</v>
      </c>
      <c r="D189" s="160" t="s">
        <v>227</v>
      </c>
      <c r="E189" s="138" t="s">
        <v>93</v>
      </c>
      <c r="F189" s="146">
        <v>9</v>
      </c>
      <c r="G189" s="92">
        <v>17.100000000000001</v>
      </c>
      <c r="H189" s="94">
        <f t="shared" si="38"/>
        <v>21.669120000000003</v>
      </c>
      <c r="I189" s="314"/>
      <c r="J189" s="134">
        <f t="shared" si="39"/>
        <v>195.03000000000003</v>
      </c>
    </row>
    <row r="190" spans="1:17" ht="33">
      <c r="A190" s="135" t="s">
        <v>438</v>
      </c>
      <c r="B190" s="137" t="s">
        <v>228</v>
      </c>
      <c r="C190" s="133" t="s">
        <v>80</v>
      </c>
      <c r="D190" s="160" t="s">
        <v>229</v>
      </c>
      <c r="E190" s="138" t="s">
        <v>93</v>
      </c>
      <c r="F190" s="146">
        <v>1</v>
      </c>
      <c r="G190" s="92">
        <v>16.82</v>
      </c>
      <c r="H190" s="94">
        <f t="shared" ref="H190" si="40">G190*1.2672</f>
        <v>21.314304000000003</v>
      </c>
      <c r="I190" s="314"/>
      <c r="J190" s="134">
        <f t="shared" si="39"/>
        <v>21.31</v>
      </c>
    </row>
    <row r="191" spans="1:17" ht="66">
      <c r="A191" s="135" t="s">
        <v>439</v>
      </c>
      <c r="B191" s="137" t="s">
        <v>224</v>
      </c>
      <c r="C191" s="133" t="s">
        <v>80</v>
      </c>
      <c r="D191" s="160" t="s">
        <v>230</v>
      </c>
      <c r="E191" s="138" t="s">
        <v>93</v>
      </c>
      <c r="F191" s="146">
        <v>1</v>
      </c>
      <c r="G191" s="92">
        <v>12.12</v>
      </c>
      <c r="H191" s="94">
        <f t="shared" ref="H191" si="41">G191*1.2672</f>
        <v>15.358464</v>
      </c>
      <c r="I191" s="314"/>
      <c r="J191" s="134">
        <f t="shared" si="39"/>
        <v>15.36</v>
      </c>
    </row>
    <row r="192" spans="1:17" ht="49.5">
      <c r="A192" s="135" t="s">
        <v>440</v>
      </c>
      <c r="B192" s="137" t="s">
        <v>224</v>
      </c>
      <c r="C192" s="133" t="s">
        <v>80</v>
      </c>
      <c r="D192" s="160" t="s">
        <v>231</v>
      </c>
      <c r="E192" s="138" t="s">
        <v>93</v>
      </c>
      <c r="F192" s="146">
        <v>1</v>
      </c>
      <c r="G192" s="92">
        <v>12.12</v>
      </c>
      <c r="H192" s="94">
        <f t="shared" ref="H192" si="42">G192*1.2672</f>
        <v>15.358464</v>
      </c>
      <c r="I192" s="314"/>
      <c r="J192" s="134">
        <f t="shared" si="39"/>
        <v>15.36</v>
      </c>
    </row>
    <row r="193" spans="1:10" ht="49.5">
      <c r="A193" s="135" t="s">
        <v>441</v>
      </c>
      <c r="B193" s="187" t="s">
        <v>232</v>
      </c>
      <c r="C193" s="180" t="s">
        <v>80</v>
      </c>
      <c r="D193" s="181" t="s">
        <v>233</v>
      </c>
      <c r="E193" s="182" t="s">
        <v>93</v>
      </c>
      <c r="F193" s="183">
        <v>7</v>
      </c>
      <c r="G193" s="92">
        <v>17.190000000000001</v>
      </c>
      <c r="H193" s="184">
        <f t="shared" ref="H193:H194" si="43">G193*1.2672</f>
        <v>21.783168000000003</v>
      </c>
      <c r="I193" s="314"/>
      <c r="J193" s="173">
        <f t="shared" si="39"/>
        <v>152.46</v>
      </c>
    </row>
    <row r="194" spans="1:10" ht="33.75" thickBot="1">
      <c r="A194" s="135" t="s">
        <v>442</v>
      </c>
      <c r="B194" s="137" t="s">
        <v>337</v>
      </c>
      <c r="C194" s="133" t="s">
        <v>80</v>
      </c>
      <c r="D194" s="160" t="s">
        <v>480</v>
      </c>
      <c r="E194" s="138" t="s">
        <v>69</v>
      </c>
      <c r="F194" s="146">
        <v>0.15</v>
      </c>
      <c r="G194" s="136">
        <v>430.86</v>
      </c>
      <c r="H194" s="94">
        <f t="shared" si="43"/>
        <v>545.98579200000006</v>
      </c>
      <c r="I194" s="315"/>
      <c r="J194" s="173">
        <f t="shared" si="39"/>
        <v>81.898499999999999</v>
      </c>
    </row>
    <row r="195" spans="1:10" ht="16.5" thickBot="1">
      <c r="A195" s="322"/>
      <c r="B195" s="323"/>
      <c r="C195" s="323"/>
      <c r="D195" s="323"/>
      <c r="E195" s="323"/>
      <c r="F195" s="323"/>
      <c r="G195" s="323"/>
      <c r="H195" s="323"/>
      <c r="I195" s="205" t="s">
        <v>477</v>
      </c>
      <c r="J195" s="159">
        <f>SUM(J186:J194)</f>
        <v>614.1785000000001</v>
      </c>
    </row>
    <row r="196" spans="1:10" ht="15.75">
      <c r="A196" s="322"/>
      <c r="B196" s="323"/>
      <c r="C196" s="323"/>
      <c r="D196" s="323"/>
      <c r="E196" s="323"/>
      <c r="F196" s="323"/>
      <c r="G196" s="323"/>
      <c r="H196" s="323"/>
      <c r="I196" s="204"/>
      <c r="J196" s="210"/>
    </row>
    <row r="197" spans="1:10" ht="16.5">
      <c r="A197" s="168" t="s">
        <v>443</v>
      </c>
      <c r="B197" s="326"/>
      <c r="C197" s="327"/>
      <c r="D197" s="169" t="s">
        <v>332</v>
      </c>
      <c r="E197" s="316"/>
      <c r="F197" s="316"/>
      <c r="G197" s="316"/>
      <c r="H197" s="316"/>
      <c r="I197" s="316"/>
      <c r="J197" s="316"/>
    </row>
    <row r="198" spans="1:10" ht="16.5">
      <c r="A198" s="189" t="s">
        <v>444</v>
      </c>
      <c r="B198" s="309"/>
      <c r="C198" s="311"/>
      <c r="D198" s="190" t="s">
        <v>343</v>
      </c>
      <c r="E198" s="309"/>
      <c r="F198" s="310"/>
      <c r="G198" s="310"/>
      <c r="H198" s="310"/>
      <c r="I198" s="310"/>
      <c r="J198" s="311"/>
    </row>
    <row r="199" spans="1:10" ht="33">
      <c r="A199" s="135" t="s">
        <v>445</v>
      </c>
      <c r="B199" s="133" t="s">
        <v>238</v>
      </c>
      <c r="C199" s="133" t="s">
        <v>80</v>
      </c>
      <c r="D199" s="160" t="s">
        <v>254</v>
      </c>
      <c r="E199" s="138" t="s">
        <v>93</v>
      </c>
      <c r="F199" s="146">
        <v>1</v>
      </c>
      <c r="G199" s="134">
        <v>915.13</v>
      </c>
      <c r="H199" s="94">
        <f t="shared" ref="H199:H215" si="44">G199*1.2672</f>
        <v>1159.652736</v>
      </c>
      <c r="I199" s="171" t="s">
        <v>471</v>
      </c>
      <c r="J199" s="134">
        <f>F199*ROUND(H199,2)</f>
        <v>1159.6500000000001</v>
      </c>
    </row>
    <row r="200" spans="1:10" ht="16.5" thickBot="1">
      <c r="A200" s="322"/>
      <c r="B200" s="323"/>
      <c r="C200" s="323"/>
      <c r="D200" s="323"/>
      <c r="E200" s="323"/>
      <c r="F200" s="323"/>
      <c r="G200" s="323"/>
      <c r="H200" s="323"/>
      <c r="I200" s="205" t="s">
        <v>477</v>
      </c>
      <c r="J200" s="195">
        <f>SUM(J199)</f>
        <v>1159.6500000000001</v>
      </c>
    </row>
    <row r="201" spans="1:10" ht="15.75">
      <c r="A201" s="322"/>
      <c r="B201" s="323"/>
      <c r="C201" s="323"/>
      <c r="D201" s="323"/>
      <c r="E201" s="323"/>
      <c r="F201" s="323"/>
      <c r="G201" s="323"/>
      <c r="H201" s="323"/>
      <c r="I201" s="214"/>
      <c r="J201" s="210"/>
    </row>
    <row r="202" spans="1:10" ht="31.5">
      <c r="A202" s="189" t="s">
        <v>446</v>
      </c>
      <c r="B202" s="309"/>
      <c r="C202" s="311"/>
      <c r="D202" s="190" t="s">
        <v>344</v>
      </c>
      <c r="E202" s="312"/>
      <c r="F202" s="312"/>
      <c r="G202" s="312"/>
      <c r="H202" s="312"/>
      <c r="I202" s="312"/>
      <c r="J202" s="312"/>
    </row>
    <row r="203" spans="1:10" ht="16.5">
      <c r="A203" s="135" t="s">
        <v>447</v>
      </c>
      <c r="B203" s="180" t="s">
        <v>339</v>
      </c>
      <c r="C203" s="180" t="s">
        <v>80</v>
      </c>
      <c r="D203" s="181" t="s">
        <v>338</v>
      </c>
      <c r="E203" s="182" t="s">
        <v>20</v>
      </c>
      <c r="F203" s="183">
        <v>10</v>
      </c>
      <c r="G203" s="173">
        <v>99.19</v>
      </c>
      <c r="H203" s="184">
        <f t="shared" si="44"/>
        <v>125.69356800000001</v>
      </c>
      <c r="I203" s="171" t="s">
        <v>470</v>
      </c>
      <c r="J203" s="173">
        <f>F203*ROUND(H203,2)</f>
        <v>1256.9000000000001</v>
      </c>
    </row>
    <row r="204" spans="1:10" ht="15.75" customHeight="1" thickBot="1">
      <c r="A204" s="135" t="s">
        <v>448</v>
      </c>
      <c r="B204" s="133" t="s">
        <v>342</v>
      </c>
      <c r="C204" s="133" t="s">
        <v>80</v>
      </c>
      <c r="D204" s="160" t="s">
        <v>341</v>
      </c>
      <c r="E204" s="138" t="s">
        <v>325</v>
      </c>
      <c r="F204" s="146">
        <v>1</v>
      </c>
      <c r="G204" s="134">
        <v>953.01</v>
      </c>
      <c r="H204" s="94">
        <f t="shared" si="44"/>
        <v>1207.654272</v>
      </c>
      <c r="I204" s="196" t="s">
        <v>467</v>
      </c>
      <c r="J204" s="173">
        <f>F204*ROUND(H204,2)</f>
        <v>1207.6500000000001</v>
      </c>
    </row>
    <row r="205" spans="1:10" ht="16.5" thickBot="1">
      <c r="A205" s="322"/>
      <c r="B205" s="323"/>
      <c r="C205" s="323"/>
      <c r="D205" s="323"/>
      <c r="E205" s="323"/>
      <c r="F205" s="323"/>
      <c r="G205" s="323"/>
      <c r="H205" s="323"/>
      <c r="I205" s="203" t="s">
        <v>477</v>
      </c>
      <c r="J205" s="159">
        <f>SUM(J203:J204)</f>
        <v>2464.5500000000002</v>
      </c>
    </row>
    <row r="206" spans="1:10" ht="15.75">
      <c r="A206" s="322"/>
      <c r="B206" s="323"/>
      <c r="C206" s="323"/>
      <c r="D206" s="323"/>
      <c r="E206" s="323"/>
      <c r="F206" s="323"/>
      <c r="G206" s="323"/>
      <c r="H206" s="323"/>
      <c r="I206" s="214"/>
      <c r="J206" s="210"/>
    </row>
    <row r="207" spans="1:10" ht="16.5">
      <c r="A207" s="189" t="s">
        <v>449</v>
      </c>
      <c r="B207" s="309"/>
      <c r="C207" s="311"/>
      <c r="D207" s="190" t="s">
        <v>345</v>
      </c>
      <c r="E207" s="309"/>
      <c r="F207" s="310"/>
      <c r="G207" s="310"/>
      <c r="H207" s="310"/>
      <c r="I207" s="310"/>
      <c r="J207" s="311"/>
    </row>
    <row r="208" spans="1:10" ht="17.25" customHeight="1">
      <c r="A208" s="135" t="s">
        <v>450</v>
      </c>
      <c r="B208" s="133" t="s">
        <v>321</v>
      </c>
      <c r="C208" s="180" t="s">
        <v>80</v>
      </c>
      <c r="D208" s="160" t="s">
        <v>320</v>
      </c>
      <c r="E208" s="138" t="s">
        <v>79</v>
      </c>
      <c r="F208" s="146">
        <v>3.92</v>
      </c>
      <c r="G208" s="94">
        <v>6.45</v>
      </c>
      <c r="H208" s="184">
        <f t="shared" si="44"/>
        <v>8.1734400000000011</v>
      </c>
      <c r="I208" s="171" t="s">
        <v>469</v>
      </c>
      <c r="J208" s="173">
        <f t="shared" ref="J208:J215" si="45">F208*ROUND(H208,2)</f>
        <v>32.026400000000002</v>
      </c>
    </row>
    <row r="209" spans="1:17" s="179" customFormat="1" ht="33">
      <c r="A209" s="135" t="s">
        <v>451</v>
      </c>
      <c r="B209" s="133" t="s">
        <v>323</v>
      </c>
      <c r="C209" s="133" t="s">
        <v>80</v>
      </c>
      <c r="D209" s="160" t="s">
        <v>322</v>
      </c>
      <c r="E209" s="138" t="s">
        <v>69</v>
      </c>
      <c r="F209" s="146">
        <v>7.84</v>
      </c>
      <c r="G209" s="134">
        <v>1.92</v>
      </c>
      <c r="H209" s="184">
        <f t="shared" si="44"/>
        <v>2.4330240000000001</v>
      </c>
      <c r="I209" s="171" t="s">
        <v>468</v>
      </c>
      <c r="J209" s="173">
        <f t="shared" si="45"/>
        <v>19.051200000000001</v>
      </c>
      <c r="K209" s="54"/>
      <c r="L209" s="54"/>
      <c r="N209" s="50"/>
      <c r="O209" s="50"/>
      <c r="P209" s="51"/>
      <c r="Q209" s="51"/>
    </row>
    <row r="210" spans="1:17" ht="33">
      <c r="A210" s="135" t="s">
        <v>452</v>
      </c>
      <c r="B210" s="133" t="s">
        <v>319</v>
      </c>
      <c r="C210" s="133" t="s">
        <v>80</v>
      </c>
      <c r="D210" s="160" t="s">
        <v>324</v>
      </c>
      <c r="E210" s="138" t="s">
        <v>325</v>
      </c>
      <c r="F210" s="146">
        <v>1</v>
      </c>
      <c r="G210" s="134">
        <v>1423.57</v>
      </c>
      <c r="H210" s="184">
        <f t="shared" si="44"/>
        <v>1803.9479040000001</v>
      </c>
      <c r="I210" s="171" t="s">
        <v>467</v>
      </c>
      <c r="J210" s="173">
        <f t="shared" si="45"/>
        <v>1803.95</v>
      </c>
    </row>
    <row r="211" spans="1:17" ht="33">
      <c r="A211" s="135" t="s">
        <v>453</v>
      </c>
      <c r="B211" s="133" t="s">
        <v>318</v>
      </c>
      <c r="C211" s="133" t="s">
        <v>80</v>
      </c>
      <c r="D211" s="160" t="s">
        <v>317</v>
      </c>
      <c r="E211" s="138" t="s">
        <v>20</v>
      </c>
      <c r="F211" s="146">
        <v>64</v>
      </c>
      <c r="G211" s="134">
        <v>34.46</v>
      </c>
      <c r="H211" s="184">
        <f t="shared" si="44"/>
        <v>43.667712000000002</v>
      </c>
      <c r="I211" s="171" t="s">
        <v>466</v>
      </c>
      <c r="J211" s="173">
        <f t="shared" si="45"/>
        <v>2794.88</v>
      </c>
    </row>
    <row r="212" spans="1:17" ht="66">
      <c r="A212" s="135" t="s">
        <v>454</v>
      </c>
      <c r="B212" s="133" t="s">
        <v>326</v>
      </c>
      <c r="C212" s="133" t="s">
        <v>80</v>
      </c>
      <c r="D212" s="160" t="s">
        <v>327</v>
      </c>
      <c r="E212" s="138" t="s">
        <v>102</v>
      </c>
      <c r="F212" s="146">
        <f>184.9-11.2+50.96-1.62</f>
        <v>223.04000000000002</v>
      </c>
      <c r="G212" s="134">
        <v>6.61</v>
      </c>
      <c r="H212" s="184">
        <f t="shared" si="44"/>
        <v>8.3761920000000014</v>
      </c>
      <c r="I212" s="134" t="s">
        <v>465</v>
      </c>
      <c r="J212" s="173">
        <f t="shared" si="45"/>
        <v>1869.0752000000005</v>
      </c>
      <c r="K212" s="54">
        <f>J227-243750</f>
        <v>129811.80379999999</v>
      </c>
    </row>
    <row r="213" spans="1:17" ht="16.5">
      <c r="A213" s="135" t="s">
        <v>455</v>
      </c>
      <c r="B213" s="133" t="s">
        <v>99</v>
      </c>
      <c r="C213" s="133" t="s">
        <v>80</v>
      </c>
      <c r="D213" s="160" t="s">
        <v>100</v>
      </c>
      <c r="E213" s="138" t="s">
        <v>79</v>
      </c>
      <c r="F213" s="146">
        <v>0.4</v>
      </c>
      <c r="G213" s="134">
        <v>107.37</v>
      </c>
      <c r="H213" s="184">
        <f t="shared" si="44"/>
        <v>136.05926400000001</v>
      </c>
      <c r="I213" s="171" t="s">
        <v>464</v>
      </c>
      <c r="J213" s="173">
        <f t="shared" si="45"/>
        <v>54.424000000000007</v>
      </c>
    </row>
    <row r="214" spans="1:17" ht="33">
      <c r="A214" s="135" t="s">
        <v>456</v>
      </c>
      <c r="B214" s="133" t="s">
        <v>328</v>
      </c>
      <c r="C214" s="133" t="s">
        <v>80</v>
      </c>
      <c r="D214" s="160" t="s">
        <v>329</v>
      </c>
      <c r="E214" s="138" t="s">
        <v>69</v>
      </c>
      <c r="F214" s="146">
        <v>5.6</v>
      </c>
      <c r="G214" s="134">
        <v>3.88</v>
      </c>
      <c r="H214" s="184">
        <f t="shared" si="44"/>
        <v>4.9167360000000002</v>
      </c>
      <c r="I214" s="171" t="s">
        <v>481</v>
      </c>
      <c r="J214" s="173">
        <f t="shared" si="45"/>
        <v>27.552</v>
      </c>
    </row>
    <row r="215" spans="1:17" ht="16.5" customHeight="1">
      <c r="A215" s="135" t="s">
        <v>457</v>
      </c>
      <c r="B215" s="133" t="s">
        <v>326</v>
      </c>
      <c r="C215" s="133" t="s">
        <v>80</v>
      </c>
      <c r="D215" s="160" t="s">
        <v>327</v>
      </c>
      <c r="E215" s="138" t="s">
        <v>102</v>
      </c>
      <c r="F215" s="146">
        <v>153.30000000000001</v>
      </c>
      <c r="G215" s="134">
        <v>6.61</v>
      </c>
      <c r="H215" s="94">
        <f t="shared" si="44"/>
        <v>8.3761920000000014</v>
      </c>
      <c r="I215" s="188" t="s">
        <v>335</v>
      </c>
      <c r="J215" s="173">
        <f t="shared" si="45"/>
        <v>1284.6540000000002</v>
      </c>
    </row>
    <row r="216" spans="1:17" ht="33.75" thickBot="1">
      <c r="A216" s="135" t="s">
        <v>490</v>
      </c>
      <c r="B216" s="133" t="s">
        <v>330</v>
      </c>
      <c r="C216" s="133" t="s">
        <v>80</v>
      </c>
      <c r="D216" s="185" t="s">
        <v>331</v>
      </c>
      <c r="E216" s="138" t="s">
        <v>79</v>
      </c>
      <c r="F216" s="146">
        <v>3.92</v>
      </c>
      <c r="G216" s="134">
        <v>334.65</v>
      </c>
      <c r="H216" s="134">
        <f t="shared" ref="H216" si="46">G216*1.2672</f>
        <v>424.06848000000002</v>
      </c>
      <c r="I216" s="171" t="s">
        <v>463</v>
      </c>
      <c r="J216" s="134">
        <f>F216*ROUND(H216,2)</f>
        <v>1662.3543999999999</v>
      </c>
    </row>
    <row r="217" spans="1:17" ht="16.5" thickBot="1">
      <c r="A217" s="322"/>
      <c r="B217" s="323"/>
      <c r="C217" s="323"/>
      <c r="D217" s="323"/>
      <c r="E217" s="323"/>
      <c r="F217" s="323"/>
      <c r="G217" s="323"/>
      <c r="H217" s="323"/>
      <c r="I217" s="203" t="s">
        <v>477</v>
      </c>
      <c r="J217" s="159">
        <f>SUM(J208:J216)</f>
        <v>9547.967200000001</v>
      </c>
    </row>
    <row r="218" spans="1:17" ht="15.75">
      <c r="A218" s="322"/>
      <c r="B218" s="323"/>
      <c r="C218" s="323"/>
      <c r="D218" s="323"/>
      <c r="E218" s="323"/>
      <c r="F218" s="323"/>
      <c r="G218" s="323"/>
      <c r="H218" s="323"/>
      <c r="I218" s="214"/>
      <c r="J218" s="210"/>
    </row>
    <row r="219" spans="1:17" ht="16.5">
      <c r="A219" s="189" t="s">
        <v>458</v>
      </c>
      <c r="B219" s="309"/>
      <c r="C219" s="311"/>
      <c r="D219" s="190" t="s">
        <v>461</v>
      </c>
      <c r="E219" s="309"/>
      <c r="F219" s="310"/>
      <c r="G219" s="310"/>
      <c r="H219" s="310"/>
      <c r="I219" s="310"/>
      <c r="J219" s="311"/>
    </row>
    <row r="220" spans="1:17" ht="50.25" thickBot="1">
      <c r="A220" s="135" t="s">
        <v>459</v>
      </c>
      <c r="B220" s="137">
        <v>1</v>
      </c>
      <c r="C220" s="133" t="s">
        <v>249</v>
      </c>
      <c r="D220" s="160" t="s">
        <v>340</v>
      </c>
      <c r="E220" s="138" t="s">
        <v>93</v>
      </c>
      <c r="F220" s="146">
        <v>1</v>
      </c>
      <c r="G220" s="136">
        <v>21000</v>
      </c>
      <c r="H220" s="94">
        <f>G220*1.2672</f>
        <v>26611.200000000001</v>
      </c>
      <c r="I220" s="188" t="s">
        <v>308</v>
      </c>
      <c r="J220" s="134">
        <f>F220*ROUND(H220,2)</f>
        <v>26611.200000000001</v>
      </c>
    </row>
    <row r="221" spans="1:17" ht="16.5" thickBot="1">
      <c r="A221" s="322"/>
      <c r="B221" s="323"/>
      <c r="C221" s="323"/>
      <c r="D221" s="323"/>
      <c r="E221" s="323"/>
      <c r="F221" s="323"/>
      <c r="G221" s="323"/>
      <c r="H221" s="323"/>
      <c r="I221" s="203" t="s">
        <v>477</v>
      </c>
      <c r="J221" s="159">
        <f>SUM(J220)</f>
        <v>26611.200000000001</v>
      </c>
    </row>
    <row r="222" spans="1:17" ht="15.75">
      <c r="A222" s="322"/>
      <c r="B222" s="323"/>
      <c r="C222" s="323"/>
      <c r="D222" s="323"/>
      <c r="E222" s="323"/>
      <c r="F222" s="323"/>
      <c r="G222" s="323"/>
      <c r="H222" s="323"/>
      <c r="I222" s="214"/>
      <c r="J222" s="210"/>
    </row>
    <row r="223" spans="1:17" ht="15.75">
      <c r="A223" s="158">
        <v>14</v>
      </c>
      <c r="B223" s="305" t="s">
        <v>482</v>
      </c>
      <c r="C223" s="305"/>
      <c r="D223" s="305"/>
      <c r="E223" s="305"/>
      <c r="F223" s="305"/>
      <c r="G223" s="305"/>
      <c r="H223" s="305"/>
      <c r="I223" s="207" t="s">
        <v>478</v>
      </c>
      <c r="J223" s="208">
        <f>J225</f>
        <v>5256.7023999999992</v>
      </c>
    </row>
    <row r="224" spans="1:17" ht="50.25" thickBot="1">
      <c r="A224" s="135" t="s">
        <v>483</v>
      </c>
      <c r="B224" s="137" t="s">
        <v>205</v>
      </c>
      <c r="C224" s="133" t="s">
        <v>80</v>
      </c>
      <c r="D224" s="160" t="s">
        <v>199</v>
      </c>
      <c r="E224" s="138" t="s">
        <v>69</v>
      </c>
      <c r="F224" s="146">
        <v>1361.84</v>
      </c>
      <c r="G224" s="136">
        <v>3.05</v>
      </c>
      <c r="H224" s="94">
        <f t="shared" ref="H224" si="47">G224*1.2672</f>
        <v>3.86496</v>
      </c>
      <c r="I224" s="171" t="s">
        <v>311</v>
      </c>
      <c r="J224" s="134">
        <f>F224*ROUND(H224,2)</f>
        <v>5256.7023999999992</v>
      </c>
    </row>
    <row r="225" spans="1:10" ht="16.5" thickBot="1">
      <c r="A225" s="321"/>
      <c r="B225" s="321"/>
      <c r="C225" s="321"/>
      <c r="D225" s="321"/>
      <c r="E225" s="321"/>
      <c r="F225" s="321"/>
      <c r="G225" s="321"/>
      <c r="H225" s="321"/>
      <c r="I225" s="203" t="s">
        <v>477</v>
      </c>
      <c r="J225" s="159">
        <f>SUM(J224:J224)</f>
        <v>5256.7023999999992</v>
      </c>
    </row>
    <row r="226" spans="1:10" ht="16.5" thickBot="1">
      <c r="A226" s="321"/>
      <c r="B226" s="321"/>
      <c r="C226" s="321"/>
      <c r="D226" s="321"/>
      <c r="E226" s="321"/>
      <c r="F226" s="321"/>
      <c r="G226" s="321"/>
      <c r="H226" s="321"/>
      <c r="I226" s="204"/>
      <c r="J226" s="210"/>
    </row>
    <row r="227" spans="1:10" ht="17.25" thickBot="1">
      <c r="A227" s="215"/>
      <c r="B227" s="216"/>
      <c r="C227" s="216"/>
      <c r="D227" s="217"/>
      <c r="E227" s="216"/>
      <c r="F227" s="218"/>
      <c r="G227" s="219"/>
      <c r="H227" s="219"/>
      <c r="I227" s="220" t="s">
        <v>31</v>
      </c>
      <c r="J227" s="221">
        <f>J16+J20+J41+J67+J74+J79+J87+J95+J109+J114+J136+J143+J150+J223</f>
        <v>373561.80379999999</v>
      </c>
    </row>
    <row r="228" spans="1:10" ht="15.75">
      <c r="A228" s="306" t="s">
        <v>460</v>
      </c>
      <c r="B228" s="307"/>
      <c r="C228" s="307"/>
      <c r="D228" s="307"/>
      <c r="E228" s="307"/>
      <c r="F228" s="307"/>
      <c r="G228" s="307"/>
      <c r="H228" s="307"/>
      <c r="I228" s="307"/>
      <c r="J228" s="308"/>
    </row>
    <row r="229" spans="1:10" ht="15.75">
      <c r="A229" s="170"/>
      <c r="B229" s="170"/>
      <c r="C229" s="170"/>
      <c r="D229" s="170"/>
      <c r="E229" s="170"/>
      <c r="F229" s="170"/>
      <c r="G229" s="170"/>
      <c r="H229" s="170"/>
      <c r="I229" s="170"/>
      <c r="J229" s="170"/>
    </row>
    <row r="230" spans="1:10" ht="15.75">
      <c r="A230" s="170"/>
      <c r="B230" s="170"/>
      <c r="C230" s="170"/>
      <c r="D230" s="170"/>
      <c r="E230" s="170"/>
      <c r="F230" s="170"/>
      <c r="G230" s="170"/>
      <c r="H230" s="170"/>
      <c r="I230" s="170"/>
      <c r="J230" s="170"/>
    </row>
    <row r="231" spans="1:10" ht="15.75">
      <c r="A231" s="161"/>
      <c r="B231" s="161"/>
      <c r="C231" s="161"/>
      <c r="D231" s="161"/>
      <c r="E231" s="161"/>
      <c r="F231" s="161"/>
      <c r="G231" s="161"/>
      <c r="H231" s="161"/>
      <c r="I231" s="161"/>
      <c r="J231" s="176"/>
    </row>
    <row r="232" spans="1:10" ht="15.75">
      <c r="A232" s="304" t="s">
        <v>84</v>
      </c>
      <c r="B232" s="304"/>
      <c r="C232" s="304"/>
      <c r="D232" s="304"/>
      <c r="E232" s="304"/>
      <c r="F232" s="304"/>
      <c r="G232" s="304"/>
      <c r="H232" s="304"/>
      <c r="I232" s="304"/>
      <c r="J232" s="304"/>
    </row>
    <row r="233" spans="1:10" ht="16.5">
      <c r="A233" s="73"/>
      <c r="B233" s="95"/>
      <c r="C233" s="95"/>
      <c r="D233" s="157"/>
      <c r="E233" s="95"/>
      <c r="F233" s="96"/>
      <c r="G233" s="97"/>
      <c r="H233" s="97"/>
      <c r="I233" s="166"/>
      <c r="J233" s="166"/>
    </row>
    <row r="234" spans="1:10" ht="16.5">
      <c r="A234" s="73"/>
      <c r="B234" s="95"/>
      <c r="C234" s="152"/>
      <c r="D234" s="153"/>
      <c r="E234" s="152"/>
      <c r="F234" s="154"/>
      <c r="G234" s="97"/>
      <c r="H234" s="97"/>
      <c r="I234" s="97"/>
      <c r="J234" s="98"/>
    </row>
    <row r="235" spans="1:10" ht="16.5">
      <c r="A235" s="73"/>
      <c r="B235" s="95"/>
      <c r="C235" s="152"/>
      <c r="D235" s="153"/>
      <c r="E235" s="152"/>
      <c r="F235" s="154"/>
      <c r="G235" s="97"/>
      <c r="H235" s="97"/>
      <c r="I235" s="97"/>
      <c r="J235" s="98"/>
    </row>
    <row r="236" spans="1:10" ht="16.5">
      <c r="A236" s="73"/>
      <c r="B236" s="73"/>
      <c r="C236" s="74"/>
      <c r="D236" s="153"/>
      <c r="E236" s="155"/>
      <c r="F236" s="156"/>
      <c r="G236" s="99"/>
      <c r="H236" s="99"/>
      <c r="I236" s="97"/>
      <c r="J236" s="98"/>
    </row>
    <row r="237" spans="1:10" ht="16.5">
      <c r="A237" s="73"/>
      <c r="B237" s="73"/>
      <c r="C237" s="74"/>
      <c r="D237" s="153"/>
      <c r="E237" s="155"/>
      <c r="F237" s="156"/>
      <c r="G237" s="99"/>
      <c r="H237" s="99"/>
      <c r="I237" s="99"/>
      <c r="J237" s="100"/>
    </row>
    <row r="238" spans="1:10" ht="16.5">
      <c r="I238" s="99"/>
      <c r="J238" s="100"/>
    </row>
    <row r="249" spans="4:10">
      <c r="D249" s="49"/>
      <c r="F249" s="49"/>
      <c r="G249" s="49"/>
      <c r="H249" s="162"/>
    </row>
    <row r="250" spans="4:10">
      <c r="D250" s="49"/>
      <c r="F250" s="49"/>
      <c r="G250" s="49"/>
      <c r="H250" s="162"/>
      <c r="I250" s="49"/>
      <c r="J250" s="49"/>
    </row>
    <row r="251" spans="4:10">
      <c r="D251" s="49"/>
      <c r="F251" s="49"/>
      <c r="G251" s="49"/>
      <c r="H251" s="162"/>
      <c r="I251" s="49"/>
      <c r="J251" s="49"/>
    </row>
    <row r="252" spans="4:10">
      <c r="D252" s="49"/>
      <c r="F252" s="49"/>
      <c r="G252" s="49"/>
      <c r="H252" s="162"/>
      <c r="I252" s="49"/>
      <c r="J252" s="49"/>
    </row>
    <row r="253" spans="4:10">
      <c r="D253" s="49"/>
      <c r="F253" s="49"/>
      <c r="G253" s="49"/>
      <c r="H253" s="162"/>
      <c r="I253" s="49"/>
      <c r="J253" s="49"/>
    </row>
    <row r="254" spans="4:10">
      <c r="D254" s="49"/>
      <c r="F254" s="49"/>
      <c r="G254" s="49"/>
      <c r="H254" s="162"/>
      <c r="I254" s="49"/>
      <c r="J254" s="49"/>
    </row>
    <row r="255" spans="4:10">
      <c r="D255" s="49"/>
      <c r="F255" s="49"/>
      <c r="G255" s="49"/>
      <c r="H255" s="162"/>
      <c r="I255" s="49"/>
      <c r="J255" s="49"/>
    </row>
    <row r="256" spans="4:10">
      <c r="D256" s="49"/>
      <c r="F256" s="49"/>
      <c r="G256" s="49"/>
      <c r="H256" s="162"/>
      <c r="I256" s="49"/>
      <c r="J256" s="49"/>
    </row>
    <row r="257" spans="4:10">
      <c r="D257" s="49"/>
      <c r="F257" s="49"/>
      <c r="G257" s="49"/>
      <c r="H257" s="162"/>
      <c r="I257" s="49"/>
      <c r="J257" s="49"/>
    </row>
    <row r="258" spans="4:10">
      <c r="D258" s="49"/>
      <c r="F258" s="49"/>
      <c r="G258" s="49"/>
      <c r="H258" s="162"/>
      <c r="I258" s="49"/>
      <c r="J258" s="49"/>
    </row>
    <row r="259" spans="4:10">
      <c r="D259" s="49"/>
      <c r="F259" s="49"/>
      <c r="G259" s="49"/>
      <c r="H259" s="162"/>
      <c r="I259" s="49"/>
      <c r="J259" s="49"/>
    </row>
    <row r="260" spans="4:10">
      <c r="D260" s="49"/>
      <c r="F260" s="49"/>
      <c r="G260" s="49"/>
      <c r="H260" s="162"/>
      <c r="I260" s="49"/>
      <c r="J260" s="49"/>
    </row>
    <row r="261" spans="4:10">
      <c r="D261" s="49"/>
      <c r="F261" s="49"/>
      <c r="G261" s="49"/>
      <c r="H261" s="162"/>
      <c r="I261" s="49"/>
      <c r="J261" s="49"/>
    </row>
    <row r="262" spans="4:10">
      <c r="D262" s="49"/>
      <c r="F262" s="49"/>
      <c r="G262" s="49"/>
      <c r="H262" s="162"/>
      <c r="I262" s="49"/>
      <c r="J262" s="49"/>
    </row>
    <row r="263" spans="4:10">
      <c r="D263" s="49"/>
      <c r="F263" s="49"/>
      <c r="G263" s="49"/>
      <c r="H263" s="162"/>
      <c r="I263" s="49"/>
      <c r="J263" s="49"/>
    </row>
    <row r="264" spans="4:10">
      <c r="D264" s="49"/>
      <c r="F264" s="49"/>
      <c r="G264" s="49"/>
      <c r="H264" s="162"/>
      <c r="I264" s="49"/>
      <c r="J264" s="49"/>
    </row>
    <row r="265" spans="4:10">
      <c r="D265" s="49"/>
      <c r="F265" s="49"/>
      <c r="G265" s="49"/>
      <c r="H265" s="162"/>
      <c r="I265" s="49"/>
      <c r="J265" s="49"/>
    </row>
    <row r="266" spans="4:10">
      <c r="D266" s="49"/>
      <c r="F266" s="49"/>
      <c r="G266" s="49"/>
      <c r="H266" s="162"/>
      <c r="I266" s="49"/>
      <c r="J266" s="49"/>
    </row>
    <row r="267" spans="4:10">
      <c r="D267" s="49"/>
      <c r="F267" s="49"/>
      <c r="G267" s="49"/>
      <c r="H267" s="162"/>
      <c r="I267" s="49"/>
      <c r="J267" s="49"/>
    </row>
    <row r="268" spans="4:10">
      <c r="D268" s="49"/>
      <c r="F268" s="49"/>
      <c r="G268" s="49"/>
      <c r="H268" s="162"/>
      <c r="I268" s="49"/>
      <c r="J268" s="49"/>
    </row>
    <row r="269" spans="4:10">
      <c r="D269" s="49"/>
      <c r="F269" s="49"/>
      <c r="G269" s="49"/>
      <c r="H269" s="162"/>
      <c r="I269" s="49"/>
      <c r="J269" s="49"/>
    </row>
    <row r="270" spans="4:10">
      <c r="D270" s="49"/>
      <c r="F270" s="49"/>
      <c r="G270" s="49"/>
      <c r="H270" s="162"/>
      <c r="I270" s="49"/>
      <c r="J270" s="49"/>
    </row>
    <row r="271" spans="4:10">
      <c r="D271" s="49"/>
      <c r="F271" s="49"/>
      <c r="G271" s="49"/>
      <c r="H271" s="162"/>
      <c r="I271" s="49"/>
      <c r="J271" s="49"/>
    </row>
    <row r="272" spans="4:10">
      <c r="D272" s="49"/>
      <c r="F272" s="49"/>
      <c r="G272" s="49"/>
      <c r="H272" s="162"/>
      <c r="I272" s="49"/>
      <c r="J272" s="49"/>
    </row>
    <row r="273" spans="4:10">
      <c r="D273" s="49"/>
      <c r="F273" s="49"/>
      <c r="G273" s="49"/>
      <c r="H273" s="162"/>
      <c r="I273" s="49"/>
      <c r="J273" s="49"/>
    </row>
    <row r="274" spans="4:10">
      <c r="D274" s="49"/>
      <c r="F274" s="49"/>
      <c r="G274" s="49"/>
      <c r="H274" s="162"/>
      <c r="I274" s="49"/>
      <c r="J274" s="49"/>
    </row>
    <row r="275" spans="4:10">
      <c r="D275" s="49"/>
      <c r="F275" s="49"/>
      <c r="G275" s="49"/>
      <c r="H275" s="162"/>
      <c r="I275" s="49"/>
      <c r="J275" s="49"/>
    </row>
    <row r="276" spans="4:10">
      <c r="D276" s="49"/>
      <c r="F276" s="49"/>
      <c r="G276" s="49"/>
      <c r="H276" s="162"/>
      <c r="I276" s="49"/>
      <c r="J276" s="49"/>
    </row>
    <row r="277" spans="4:10">
      <c r="D277" s="49"/>
      <c r="F277" s="49"/>
      <c r="G277" s="49"/>
      <c r="H277" s="162"/>
      <c r="I277" s="49"/>
      <c r="J277" s="49"/>
    </row>
    <row r="278" spans="4:10">
      <c r="D278" s="49"/>
      <c r="F278" s="49"/>
      <c r="G278" s="49"/>
      <c r="H278" s="162"/>
      <c r="I278" s="49"/>
      <c r="J278" s="49"/>
    </row>
    <row r="279" spans="4:10">
      <c r="D279" s="49"/>
      <c r="F279" s="49"/>
      <c r="G279" s="49"/>
      <c r="H279" s="162"/>
      <c r="I279" s="49"/>
      <c r="J279" s="49"/>
    </row>
    <row r="280" spans="4:10">
      <c r="I280" s="49"/>
      <c r="J280" s="49"/>
    </row>
  </sheetData>
  <mergeCells count="67">
    <mergeCell ref="I181:I182"/>
    <mergeCell ref="I157:I163"/>
    <mergeCell ref="I152:I153"/>
    <mergeCell ref="B166:C166"/>
    <mergeCell ref="E166:J166"/>
    <mergeCell ref="B180:C180"/>
    <mergeCell ref="E180:J180"/>
    <mergeCell ref="B175:C175"/>
    <mergeCell ref="A1:J2"/>
    <mergeCell ref="A3:J3"/>
    <mergeCell ref="A4:J4"/>
    <mergeCell ref="B8:F8"/>
    <mergeCell ref="F7:J7"/>
    <mergeCell ref="B41:H41"/>
    <mergeCell ref="B151:C151"/>
    <mergeCell ref="E151:J151"/>
    <mergeCell ref="B156:C156"/>
    <mergeCell ref="E156:J156"/>
    <mergeCell ref="B67:H67"/>
    <mergeCell ref="B79:H79"/>
    <mergeCell ref="A85:H86"/>
    <mergeCell ref="B114:H114"/>
    <mergeCell ref="A134:H135"/>
    <mergeCell ref="B136:H136"/>
    <mergeCell ref="B95:H95"/>
    <mergeCell ref="A112:H113"/>
    <mergeCell ref="B109:H109"/>
    <mergeCell ref="A107:H108"/>
    <mergeCell ref="A225:H226"/>
    <mergeCell ref="B223:H223"/>
    <mergeCell ref="B16:H16"/>
    <mergeCell ref="A18:H19"/>
    <mergeCell ref="B219:C219"/>
    <mergeCell ref="E219:J219"/>
    <mergeCell ref="A200:H201"/>
    <mergeCell ref="A205:H206"/>
    <mergeCell ref="A217:H218"/>
    <mergeCell ref="B198:C198"/>
    <mergeCell ref="B202:C202"/>
    <mergeCell ref="B207:C207"/>
    <mergeCell ref="B185:C185"/>
    <mergeCell ref="E185:J185"/>
    <mergeCell ref="B197:C197"/>
    <mergeCell ref="E197:J197"/>
    <mergeCell ref="A183:H184"/>
    <mergeCell ref="A221:H222"/>
    <mergeCell ref="A65:H66"/>
    <mergeCell ref="A72:H73"/>
    <mergeCell ref="A77:H78"/>
    <mergeCell ref="B74:H74"/>
    <mergeCell ref="A195:H196"/>
    <mergeCell ref="G39:I39"/>
    <mergeCell ref="B87:C87"/>
    <mergeCell ref="G93:I93"/>
    <mergeCell ref="B20:C20"/>
    <mergeCell ref="A232:J232"/>
    <mergeCell ref="B143:H143"/>
    <mergeCell ref="B150:H150"/>
    <mergeCell ref="A228:J228"/>
    <mergeCell ref="E207:J207"/>
    <mergeCell ref="E202:J202"/>
    <mergeCell ref="E198:J198"/>
    <mergeCell ref="I186:I194"/>
    <mergeCell ref="E175:J175"/>
    <mergeCell ref="I167:I172"/>
    <mergeCell ref="I176:I177"/>
    <mergeCell ref="A178:H179"/>
  </mergeCells>
  <printOptions horizontalCentered="1"/>
  <pageMargins left="0" right="0" top="0" bottom="0" header="0.31496062992125984" footer="3.937007874015748E-2"/>
  <pageSetup paperSize="9" scale="60" orientation="landscape" horizontalDpi="4294967294" verticalDpi="4294967294" r:id="rId1"/>
  <rowBreaks count="13" manualBreakCount="13">
    <brk id="45" max="9" man="1"/>
    <brk id="52" max="9" man="1"/>
    <brk id="58" max="9" man="1"/>
    <brk id="72" max="9" man="1"/>
    <brk id="85" max="9" man="1"/>
    <brk id="100" max="9" man="1"/>
    <brk id="121" max="9" man="1"/>
    <brk id="134" max="9" man="1"/>
    <brk id="148" max="9" man="1"/>
    <brk id="164" max="9" man="1"/>
    <brk id="183" max="9" man="1"/>
    <brk id="195" max="9" man="1"/>
    <brk id="217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60"/>
  <sheetViews>
    <sheetView showGridLines="0" view="pageBreakPreview" topLeftCell="A25" zoomScaleNormal="100" zoomScaleSheetLayoutView="100" workbookViewId="0">
      <selection activeCell="D24" sqref="D24"/>
    </sheetView>
  </sheetViews>
  <sheetFormatPr defaultRowHeight="15"/>
  <cols>
    <col min="1" max="1" width="13.5703125" customWidth="1"/>
    <col min="2" max="2" width="54.5703125" customWidth="1"/>
    <col min="3" max="3" width="16.42578125" bestFit="1" customWidth="1"/>
    <col min="4" max="7" width="17.7109375" bestFit="1" customWidth="1"/>
    <col min="8" max="8" width="17.28515625" bestFit="1" customWidth="1"/>
    <col min="9" max="9" width="17.7109375" bestFit="1" customWidth="1"/>
    <col min="10" max="10" width="17.28515625" bestFit="1" customWidth="1"/>
    <col min="11" max="11" width="17.7109375" bestFit="1" customWidth="1"/>
    <col min="12" max="12" width="17.28515625" bestFit="1" customWidth="1"/>
    <col min="13" max="13" width="17.7109375" bestFit="1" customWidth="1"/>
  </cols>
  <sheetData>
    <row r="1" spans="1:17" ht="18.75">
      <c r="A1" s="110"/>
      <c r="B1" s="83"/>
      <c r="C1" s="111"/>
      <c r="D1" s="82"/>
      <c r="E1" s="82"/>
      <c r="F1" s="82"/>
      <c r="G1" s="82"/>
      <c r="H1" s="71"/>
      <c r="I1" s="71"/>
    </row>
    <row r="2" spans="1:17" ht="23.25">
      <c r="A2" s="110"/>
      <c r="B2" s="346" t="s">
        <v>76</v>
      </c>
      <c r="C2" s="346"/>
      <c r="D2" s="346"/>
      <c r="E2" s="346"/>
      <c r="F2" s="346"/>
      <c r="G2" s="346"/>
      <c r="H2" s="71"/>
      <c r="I2" s="71"/>
    </row>
    <row r="3" spans="1:17" ht="18.75">
      <c r="A3" s="110"/>
      <c r="B3" s="342" t="s">
        <v>77</v>
      </c>
      <c r="C3" s="342"/>
      <c r="D3" s="342"/>
      <c r="E3" s="342"/>
      <c r="F3" s="342"/>
      <c r="G3" s="342"/>
      <c r="H3" s="112"/>
      <c r="I3" s="112"/>
      <c r="J3" s="112"/>
      <c r="K3" s="112"/>
    </row>
    <row r="4" spans="1:17" ht="16.5">
      <c r="A4" s="110"/>
      <c r="B4" s="85"/>
      <c r="C4" s="111"/>
      <c r="D4" s="84"/>
      <c r="E4" s="84"/>
      <c r="F4" s="84"/>
      <c r="G4" s="84"/>
      <c r="H4" s="72"/>
      <c r="I4" s="72"/>
    </row>
    <row r="5" spans="1:17" ht="7.5" customHeight="1">
      <c r="A5" s="93"/>
      <c r="B5" s="93"/>
      <c r="C5" s="93"/>
      <c r="D5" s="93"/>
      <c r="E5" s="93"/>
      <c r="F5" s="93"/>
      <c r="G5" s="93"/>
    </row>
    <row r="6" spans="1:17" ht="5.25" customHeight="1">
      <c r="A6" s="87"/>
      <c r="B6" s="87"/>
      <c r="C6" s="87"/>
      <c r="D6" s="87"/>
      <c r="E6" s="87"/>
      <c r="F6" s="87"/>
      <c r="G6" s="87"/>
    </row>
    <row r="7" spans="1:17" ht="33">
      <c r="A7" s="102" t="s">
        <v>58</v>
      </c>
      <c r="B7" s="104" t="str">
        <f>'Planilha Estimativa'!B7</f>
        <v>849371/2017 - MINISTÉRIO DA CULTURA</v>
      </c>
      <c r="C7" s="75"/>
      <c r="D7" s="103"/>
      <c r="E7" s="103"/>
      <c r="F7" s="103"/>
      <c r="G7" s="103"/>
      <c r="H7" s="78"/>
    </row>
    <row r="8" spans="1:17" ht="52.5" customHeight="1">
      <c r="A8" s="105" t="s">
        <v>57</v>
      </c>
      <c r="B8" s="343" t="str">
        <f>'Planilha Estimativa'!B8:F8</f>
        <v>REFORMA  E ADEQUAÇÃO DO CENTRO DE PROMOÇÃO CULTURAL E TURISMO "JOSÉ LUIZ DE MORAES"</v>
      </c>
      <c r="C8" s="343"/>
      <c r="D8" s="343"/>
      <c r="E8" s="343"/>
      <c r="F8" s="177"/>
      <c r="G8" s="177"/>
      <c r="H8" s="125"/>
    </row>
    <row r="9" spans="1:17" ht="17.25" thickBot="1">
      <c r="A9" s="105" t="s">
        <v>492</v>
      </c>
      <c r="B9" s="124">
        <f>'Planilha Estimativa'!B9</f>
        <v>1361.84</v>
      </c>
      <c r="C9" s="108"/>
      <c r="D9" s="106"/>
      <c r="E9" s="106"/>
      <c r="F9" s="106"/>
      <c r="G9" s="106"/>
      <c r="H9" s="81"/>
    </row>
    <row r="10" spans="1:17" ht="18.75" thickBot="1">
      <c r="A10" s="347" t="s">
        <v>59</v>
      </c>
      <c r="B10" s="348"/>
      <c r="C10" s="349"/>
      <c r="D10" s="354" t="s">
        <v>75</v>
      </c>
      <c r="E10" s="355"/>
      <c r="F10" s="355"/>
      <c r="G10" s="355"/>
      <c r="H10" s="355"/>
      <c r="I10" s="355"/>
      <c r="J10" s="355"/>
      <c r="K10" s="355"/>
      <c r="L10" s="355"/>
      <c r="M10" s="356"/>
    </row>
    <row r="11" spans="1:17" ht="21" customHeight="1" thickBot="1">
      <c r="A11" s="350"/>
      <c r="B11" s="351"/>
      <c r="C11" s="352"/>
      <c r="D11" s="354" t="s">
        <v>491</v>
      </c>
      <c r="E11" s="355"/>
      <c r="F11" s="355"/>
      <c r="G11" s="355"/>
      <c r="H11" s="355"/>
      <c r="I11" s="355"/>
      <c r="J11" s="355"/>
      <c r="K11" s="355"/>
      <c r="L11" s="355"/>
      <c r="M11" s="356"/>
    </row>
    <row r="12" spans="1:17" ht="17.25" thickBot="1">
      <c r="A12" s="269" t="s">
        <v>60</v>
      </c>
      <c r="B12" s="270" t="s">
        <v>61</v>
      </c>
      <c r="C12" s="271" t="s">
        <v>62</v>
      </c>
      <c r="D12" s="126" t="s">
        <v>472</v>
      </c>
      <c r="E12" s="127" t="s">
        <v>473</v>
      </c>
      <c r="F12" s="126" t="s">
        <v>474</v>
      </c>
      <c r="G12" s="127" t="s">
        <v>475</v>
      </c>
      <c r="H12" s="126" t="s">
        <v>484</v>
      </c>
      <c r="I12" s="127" t="s">
        <v>485</v>
      </c>
      <c r="J12" s="126" t="s">
        <v>486</v>
      </c>
      <c r="K12" s="127" t="s">
        <v>487</v>
      </c>
      <c r="L12" s="126" t="s">
        <v>488</v>
      </c>
      <c r="M12" s="127" t="s">
        <v>489</v>
      </c>
    </row>
    <row r="13" spans="1:17" ht="16.5">
      <c r="A13" s="113">
        <f>'Planilha Estimativa'!A16</f>
        <v>1</v>
      </c>
      <c r="B13" s="114" t="str">
        <f>'Planilha Estimativa'!B16</f>
        <v>SERVIÇOS PRELIMINARES</v>
      </c>
      <c r="C13" s="265">
        <f>'Planilha Estimativa'!J16</f>
        <v>1069.5999999999999</v>
      </c>
      <c r="D13" s="236">
        <v>1</v>
      </c>
      <c r="E13" s="233"/>
      <c r="F13" s="231"/>
      <c r="G13" s="231"/>
      <c r="H13" s="231"/>
      <c r="I13" s="231"/>
      <c r="J13" s="231"/>
      <c r="K13" s="231"/>
      <c r="L13" s="231"/>
      <c r="M13" s="231"/>
    </row>
    <row r="14" spans="1:17" ht="17.25" thickBot="1">
      <c r="A14" s="115"/>
      <c r="B14" s="116" t="s">
        <v>56</v>
      </c>
      <c r="C14" s="272">
        <f>C13/C42</f>
        <v>2.8632477654826011E-3</v>
      </c>
      <c r="D14" s="264">
        <f>$C$13*D13</f>
        <v>1069.5999999999999</v>
      </c>
      <c r="E14" s="234"/>
      <c r="F14" s="232"/>
      <c r="G14" s="235"/>
      <c r="H14" s="232"/>
      <c r="I14" s="232"/>
      <c r="J14" s="232"/>
      <c r="K14" s="232"/>
      <c r="L14" s="232"/>
      <c r="M14" s="232"/>
    </row>
    <row r="15" spans="1:17" ht="16.5">
      <c r="A15" s="113">
        <f>'Planilha Estimativa'!A20</f>
        <v>2</v>
      </c>
      <c r="B15" s="114" t="str">
        <f>'Planilha Estimativa'!D20</f>
        <v>DEMOLIÇÕES E RETIRADAS</v>
      </c>
      <c r="C15" s="265">
        <f>'Planilha Estimativa'!J20</f>
        <v>16839.5651</v>
      </c>
      <c r="D15" s="236">
        <v>0.98070000000000002</v>
      </c>
      <c r="E15" s="233"/>
      <c r="F15" s="240"/>
      <c r="G15" s="194">
        <v>1.9300000000000001E-2</v>
      </c>
      <c r="H15" s="233"/>
      <c r="I15" s="231"/>
      <c r="J15" s="231"/>
      <c r="K15" s="231"/>
      <c r="L15" s="231"/>
      <c r="M15" s="231"/>
    </row>
    <row r="16" spans="1:17" ht="17.25" thickBot="1">
      <c r="A16" s="115"/>
      <c r="B16" s="116" t="s">
        <v>56</v>
      </c>
      <c r="C16" s="272">
        <f>C15/C42</f>
        <v>4.507839112217072E-2</v>
      </c>
      <c r="D16" s="237">
        <f>$C$15*D15</f>
        <v>16514.56149357</v>
      </c>
      <c r="E16" s="242"/>
      <c r="F16" s="241"/>
      <c r="G16" s="227">
        <f>$C$15*G15</f>
        <v>325.00360642999999</v>
      </c>
      <c r="H16" s="234"/>
      <c r="I16" s="232"/>
      <c r="J16" s="232"/>
      <c r="K16" s="232"/>
      <c r="L16" s="232"/>
      <c r="M16" s="232"/>
      <c r="Q16" s="121"/>
    </row>
    <row r="17" spans="1:77" ht="16.5">
      <c r="A17" s="113">
        <v>3</v>
      </c>
      <c r="B17" s="114" t="str">
        <f>'Planilha Estimativa'!B41:H41</f>
        <v>AMPLIAÇÃO/ADEQUAÇÃO DO PALCO</v>
      </c>
      <c r="C17" s="265">
        <f>'Planilha Estimativa'!J41</f>
        <v>35306.306199999999</v>
      </c>
      <c r="D17" s="249">
        <v>0.2</v>
      </c>
      <c r="E17" s="238">
        <v>0.3</v>
      </c>
      <c r="F17" s="238">
        <v>0.3</v>
      </c>
      <c r="G17" s="223">
        <v>0.2</v>
      </c>
      <c r="H17" s="246"/>
      <c r="I17" s="245"/>
      <c r="J17" s="245"/>
      <c r="K17" s="245"/>
      <c r="L17" s="245"/>
      <c r="M17" s="245"/>
    </row>
    <row r="18" spans="1:77" ht="17.25" thickBot="1">
      <c r="A18" s="115"/>
      <c r="B18" s="116" t="s">
        <v>56</v>
      </c>
      <c r="C18" s="272">
        <f>C17/C42</f>
        <v>9.4512623723442893E-2</v>
      </c>
      <c r="D18" s="252">
        <f>$C$17*D17</f>
        <v>7061.2612399999998</v>
      </c>
      <c r="E18" s="243">
        <f>$C$17*E17</f>
        <v>10591.89186</v>
      </c>
      <c r="F18" s="243">
        <f>$C$17*F17</f>
        <v>10591.89186</v>
      </c>
      <c r="G18" s="230">
        <f>$C$17*G17</f>
        <v>7061.2612399999998</v>
      </c>
      <c r="H18" s="242"/>
      <c r="I18" s="232"/>
      <c r="J18" s="232"/>
      <c r="K18" s="232"/>
      <c r="L18" s="232"/>
      <c r="M18" s="232"/>
    </row>
    <row r="19" spans="1:77" ht="16.5">
      <c r="A19" s="113">
        <v>4</v>
      </c>
      <c r="B19" s="114" t="str">
        <f>'Planilha Estimativa'!B67:H67</f>
        <v>TROCA/MANUTENÇÃO DOS REVESTIMENTOS</v>
      </c>
      <c r="C19" s="266">
        <f>'Planilha Estimativa'!J67</f>
        <v>29150.8171</v>
      </c>
      <c r="D19" s="249">
        <v>0.2</v>
      </c>
      <c r="E19" s="238">
        <v>0.2</v>
      </c>
      <c r="F19" s="238">
        <v>0.2</v>
      </c>
      <c r="G19" s="238">
        <v>0.37809999999999999</v>
      </c>
      <c r="H19" s="223">
        <v>2.1899999999999999E-2</v>
      </c>
      <c r="I19" s="246"/>
      <c r="J19" s="245"/>
      <c r="K19" s="245"/>
      <c r="L19" s="245"/>
      <c r="M19" s="245"/>
    </row>
    <row r="20" spans="1:77" ht="17.25" thickBot="1">
      <c r="A20" s="115"/>
      <c r="B20" s="116" t="s">
        <v>56</v>
      </c>
      <c r="C20" s="272">
        <f>C19/C42</f>
        <v>7.8034790504456816E-2</v>
      </c>
      <c r="D20" s="250">
        <f>$C$19*D19</f>
        <v>5830.1634200000008</v>
      </c>
      <c r="E20" s="239">
        <f>$C$19*E19</f>
        <v>5830.1634200000008</v>
      </c>
      <c r="F20" s="239">
        <f>$C$19*F19</f>
        <v>5830.1634200000008</v>
      </c>
      <c r="G20" s="239">
        <f>$C$19*G19</f>
        <v>11021.92394551</v>
      </c>
      <c r="H20" s="225">
        <f>$C$19*H19</f>
        <v>638.40289448999999</v>
      </c>
      <c r="I20" s="234"/>
      <c r="J20" s="232"/>
      <c r="K20" s="232"/>
      <c r="L20" s="232"/>
      <c r="M20" s="232"/>
    </row>
    <row r="21" spans="1:77" ht="16.5">
      <c r="A21" s="113">
        <v>5</v>
      </c>
      <c r="B21" s="114" t="str">
        <f>'Planilha Estimativa'!B74:H74</f>
        <v>TROCA DE FORRO PVC</v>
      </c>
      <c r="C21" s="273">
        <f>'Planilha Estimativa'!J77</f>
        <v>34191.675600000002</v>
      </c>
      <c r="D21" s="251"/>
      <c r="E21" s="254"/>
      <c r="F21" s="254"/>
      <c r="G21" s="244"/>
      <c r="H21" s="226">
        <v>1</v>
      </c>
      <c r="I21" s="246"/>
      <c r="J21" s="245"/>
      <c r="K21" s="245"/>
      <c r="L21" s="245"/>
      <c r="M21" s="245"/>
    </row>
    <row r="22" spans="1:77" ht="17.25" thickBot="1">
      <c r="A22" s="115"/>
      <c r="B22" s="116" t="s">
        <v>56</v>
      </c>
      <c r="C22" s="272">
        <f>C21/C42</f>
        <v>9.1528832049182871E-2</v>
      </c>
      <c r="D22" s="234"/>
      <c r="E22" s="232"/>
      <c r="F22" s="232"/>
      <c r="G22" s="193"/>
      <c r="H22" s="227">
        <f>$C$21*H21</f>
        <v>34191.675600000002</v>
      </c>
      <c r="I22" s="234"/>
      <c r="J22" s="232"/>
      <c r="K22" s="232"/>
      <c r="L22" s="232"/>
      <c r="M22" s="232"/>
    </row>
    <row r="23" spans="1:77" ht="16.5">
      <c r="A23" s="113">
        <v>6</v>
      </c>
      <c r="B23" s="114" t="str">
        <f>'Planilha Estimativa'!B79:H79</f>
        <v>ADEQUAÇÃO ÁREA ADMINISTRATIVA</v>
      </c>
      <c r="C23" s="273">
        <f>'Planilha Estimativa'!J79</f>
        <v>7695.3808000000008</v>
      </c>
      <c r="D23" s="246"/>
      <c r="E23" s="245"/>
      <c r="F23" s="255"/>
      <c r="G23" s="226">
        <v>1</v>
      </c>
      <c r="H23" s="251"/>
      <c r="I23" s="245"/>
      <c r="J23" s="245"/>
      <c r="K23" s="245"/>
      <c r="L23" s="245"/>
      <c r="M23" s="245"/>
    </row>
    <row r="24" spans="1:77" ht="17.25" thickBot="1">
      <c r="A24" s="115"/>
      <c r="B24" s="116" t="s">
        <v>56</v>
      </c>
      <c r="C24" s="272">
        <f>C23/C42</f>
        <v>2.0600020456374081E-2</v>
      </c>
      <c r="D24" s="234"/>
      <c r="E24" s="235"/>
      <c r="F24" s="241"/>
      <c r="G24" s="227">
        <f>$C$23*G23</f>
        <v>7695.3808000000008</v>
      </c>
      <c r="H24" s="234"/>
      <c r="I24" s="232"/>
      <c r="J24" s="232"/>
      <c r="K24" s="232"/>
      <c r="L24" s="232"/>
      <c r="M24" s="232"/>
    </row>
    <row r="25" spans="1:77" ht="16.5">
      <c r="A25" s="113">
        <f>'Planilha Estimativa'!A87</f>
        <v>7</v>
      </c>
      <c r="B25" s="114" t="str">
        <f>'Planilha Estimativa'!D87</f>
        <v>ADEQUAÇÃO SALÃO</v>
      </c>
      <c r="C25" s="273">
        <f>'Planilha Estimativa'!J87</f>
        <v>14340.999100000003</v>
      </c>
      <c r="D25" s="247"/>
      <c r="E25" s="222">
        <v>0.5</v>
      </c>
      <c r="F25" s="223">
        <v>0.5</v>
      </c>
      <c r="G25" s="253"/>
      <c r="H25" s="245"/>
      <c r="I25" s="245"/>
      <c r="J25" s="245"/>
      <c r="K25" s="245"/>
      <c r="L25" s="245"/>
      <c r="M25" s="245"/>
    </row>
    <row r="26" spans="1:77" ht="17.25" thickBot="1">
      <c r="A26" s="115"/>
      <c r="B26" s="116" t="s">
        <v>56</v>
      </c>
      <c r="C26" s="272">
        <f>C25/C42</f>
        <v>3.838989680989436E-2</v>
      </c>
      <c r="D26" s="248"/>
      <c r="E26" s="224">
        <f>C25*E25</f>
        <v>7170.4995500000014</v>
      </c>
      <c r="F26" s="225">
        <f>C25*F25</f>
        <v>7170.4995500000014</v>
      </c>
      <c r="G26" s="248"/>
      <c r="H26" s="235"/>
      <c r="I26" s="232"/>
      <c r="J26" s="232"/>
      <c r="K26" s="232"/>
      <c r="L26" s="232"/>
      <c r="M26" s="232"/>
    </row>
    <row r="27" spans="1:77" ht="16.5">
      <c r="A27" s="113">
        <v>8</v>
      </c>
      <c r="B27" s="114" t="str">
        <f>'Planilha Estimativa'!B95:H95</f>
        <v>ADEQUAÇÃO BANHEIROS ACESSÍVEIS - BL 02</v>
      </c>
      <c r="C27" s="273">
        <f>'Planilha Estimativa'!J95</f>
        <v>6261.9079999999994</v>
      </c>
      <c r="D27" s="246"/>
      <c r="E27" s="254"/>
      <c r="F27" s="257"/>
      <c r="G27" s="222">
        <v>0.5</v>
      </c>
      <c r="H27" s="223">
        <v>0.5</v>
      </c>
      <c r="I27" s="246"/>
      <c r="J27" s="245"/>
      <c r="K27" s="245"/>
      <c r="L27" s="245"/>
      <c r="M27" s="245"/>
    </row>
    <row r="28" spans="1:77" ht="17.25" thickBot="1">
      <c r="A28" s="115"/>
      <c r="B28" s="116" t="s">
        <v>56</v>
      </c>
      <c r="C28" s="272">
        <f>C27/C42</f>
        <v>1.676270950697235E-2</v>
      </c>
      <c r="D28" s="234"/>
      <c r="E28" s="232"/>
      <c r="F28" s="256"/>
      <c r="G28" s="224">
        <f>C27*G27</f>
        <v>3130.9539999999997</v>
      </c>
      <c r="H28" s="225">
        <f>C27*H27</f>
        <v>3130.9539999999997</v>
      </c>
      <c r="I28" s="242"/>
      <c r="J28" s="235"/>
      <c r="K28" s="232"/>
      <c r="L28" s="232"/>
      <c r="M28" s="232"/>
    </row>
    <row r="29" spans="1:77" ht="16.5">
      <c r="A29" s="113">
        <v>9</v>
      </c>
      <c r="B29" s="114" t="str">
        <f>'Planilha Estimativa'!B109:H109</f>
        <v>COBERTURA</v>
      </c>
      <c r="C29" s="273">
        <f>'Planilha Estimativa'!J112</f>
        <v>75936.885599999994</v>
      </c>
      <c r="D29" s="246"/>
      <c r="E29" s="245"/>
      <c r="F29" s="245"/>
      <c r="G29" s="254"/>
      <c r="H29" s="257"/>
      <c r="I29" s="222">
        <v>0.5</v>
      </c>
      <c r="J29" s="223">
        <v>0.5</v>
      </c>
      <c r="K29" s="246"/>
      <c r="L29" s="245"/>
      <c r="M29" s="245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</row>
    <row r="30" spans="1:77" ht="17.25" thickBot="1">
      <c r="A30" s="115"/>
      <c r="B30" s="116" t="s">
        <v>56</v>
      </c>
      <c r="C30" s="272">
        <f>C29/C42</f>
        <v>0.20327797121532154</v>
      </c>
      <c r="D30" s="234"/>
      <c r="E30" s="232"/>
      <c r="F30" s="235"/>
      <c r="G30" s="232"/>
      <c r="H30" s="256"/>
      <c r="I30" s="224">
        <f>C29*I29</f>
        <v>37968.442799999997</v>
      </c>
      <c r="J30" s="225">
        <f>C29*J29</f>
        <v>37968.442799999997</v>
      </c>
      <c r="K30" s="242"/>
      <c r="L30" s="232"/>
      <c r="M30" s="232"/>
    </row>
    <row r="31" spans="1:77" ht="16.5">
      <c r="A31" s="113">
        <v>10</v>
      </c>
      <c r="B31" s="114" t="str">
        <f>'Planilha Estimativa'!B114:H114</f>
        <v>ADEQUAÇÃO ELÉTRICA</v>
      </c>
      <c r="C31" s="273">
        <f>'Planilha Estimativa'!J134</f>
        <v>16197.47</v>
      </c>
      <c r="D31" s="251"/>
      <c r="E31" s="229"/>
      <c r="F31" s="226">
        <v>1</v>
      </c>
      <c r="G31" s="246"/>
      <c r="H31" s="245"/>
      <c r="I31" s="254"/>
      <c r="J31" s="254"/>
      <c r="K31" s="245"/>
      <c r="L31" s="246"/>
      <c r="M31" s="245"/>
    </row>
    <row r="32" spans="1:77" ht="17.25" thickBot="1">
      <c r="A32" s="115"/>
      <c r="B32" s="116" t="s">
        <v>56</v>
      </c>
      <c r="C32" s="272">
        <f>C31/C42</f>
        <v>4.3359545422561215E-2</v>
      </c>
      <c r="D32" s="242"/>
      <c r="E32" s="228"/>
      <c r="F32" s="227">
        <f>C31*F31</f>
        <v>16197.47</v>
      </c>
      <c r="G32" s="242"/>
      <c r="H32" s="235"/>
      <c r="I32" s="235"/>
      <c r="J32" s="232"/>
      <c r="K32" s="232"/>
      <c r="L32" s="242"/>
      <c r="M32" s="235"/>
    </row>
    <row r="33" spans="1:13" ht="16.5">
      <c r="A33" s="113">
        <v>11</v>
      </c>
      <c r="B33" s="114" t="str">
        <f>'Planilha Estimativa'!B136:H136</f>
        <v>PINTURA EM GERAL</v>
      </c>
      <c r="C33" s="273">
        <f>'Planilha Estimativa'!J136</f>
        <v>45498.244200000001</v>
      </c>
      <c r="D33" s="246"/>
      <c r="E33" s="245"/>
      <c r="F33" s="254"/>
      <c r="G33" s="245"/>
      <c r="H33" s="245"/>
      <c r="I33" s="245"/>
      <c r="J33" s="246"/>
      <c r="K33" s="255"/>
      <c r="L33" s="222">
        <v>0.5</v>
      </c>
      <c r="M33" s="223">
        <v>0.5</v>
      </c>
    </row>
    <row r="34" spans="1:13" ht="17.25" thickBot="1">
      <c r="A34" s="115"/>
      <c r="B34" s="116" t="s">
        <v>56</v>
      </c>
      <c r="C34" s="272">
        <f>C33/C42</f>
        <v>0.12179576106865346</v>
      </c>
      <c r="D34" s="234"/>
      <c r="E34" s="232"/>
      <c r="F34" s="232"/>
      <c r="G34" s="232"/>
      <c r="H34" s="232"/>
      <c r="I34" s="232"/>
      <c r="J34" s="234"/>
      <c r="K34" s="241"/>
      <c r="L34" s="224">
        <f>C33*L33</f>
        <v>22749.122100000001</v>
      </c>
      <c r="M34" s="225">
        <f>C33*M33</f>
        <v>22749.122100000001</v>
      </c>
    </row>
    <row r="35" spans="1:13" ht="16.5">
      <c r="A35" s="113">
        <v>12</v>
      </c>
      <c r="B35" s="114" t="str">
        <f>'Planilha Estimativa'!B143:H143</f>
        <v>ROTA ACESSÍVEL</v>
      </c>
      <c r="C35" s="273">
        <f>'Planilha Estimativa'!J143</f>
        <v>3200.8540000000003</v>
      </c>
      <c r="D35" s="246"/>
      <c r="E35" s="245"/>
      <c r="F35" s="245"/>
      <c r="G35" s="245"/>
      <c r="H35" s="245"/>
      <c r="I35" s="245"/>
      <c r="J35" s="247"/>
      <c r="K35" s="226">
        <v>1</v>
      </c>
      <c r="L35" s="251"/>
      <c r="M35" s="254"/>
    </row>
    <row r="36" spans="1:13" ht="17.25" thickBot="1">
      <c r="A36" s="115"/>
      <c r="B36" s="116" t="s">
        <v>56</v>
      </c>
      <c r="C36" s="272">
        <f>C35/C42</f>
        <v>8.5684723851309347E-3</v>
      </c>
      <c r="D36" s="234"/>
      <c r="E36" s="232"/>
      <c r="F36" s="232"/>
      <c r="G36" s="232"/>
      <c r="H36" s="232"/>
      <c r="I36" s="232"/>
      <c r="J36" s="248"/>
      <c r="K36" s="227">
        <f>C35*K35</f>
        <v>3200.8540000000003</v>
      </c>
      <c r="L36" s="234"/>
      <c r="M36" s="232"/>
    </row>
    <row r="37" spans="1:13" ht="16.5">
      <c r="A37" s="113">
        <v>13</v>
      </c>
      <c r="B37" s="114" t="str">
        <f>'Planilha Estimativa'!B150:H150</f>
        <v>SISTEMA DE PREVENÇÃO E COMBATE A INCÊNDIO</v>
      </c>
      <c r="C37" s="273">
        <f>'Planilha Estimativa'!J150</f>
        <v>82615.395700000008</v>
      </c>
      <c r="D37" s="246"/>
      <c r="E37" s="245"/>
      <c r="F37" s="245"/>
      <c r="G37" s="245"/>
      <c r="H37" s="245"/>
      <c r="I37" s="255"/>
      <c r="J37" s="222">
        <v>0.5</v>
      </c>
      <c r="K37" s="223">
        <v>0.5</v>
      </c>
      <c r="L37" s="246"/>
      <c r="M37" s="245"/>
    </row>
    <row r="38" spans="1:13" ht="17.25" thickBot="1">
      <c r="A38" s="274"/>
      <c r="B38" s="275" t="s">
        <v>56</v>
      </c>
      <c r="C38" s="276">
        <f>C37/C42</f>
        <v>0.22115589672072358</v>
      </c>
      <c r="D38" s="242"/>
      <c r="E38" s="235"/>
      <c r="F38" s="235"/>
      <c r="G38" s="235"/>
      <c r="H38" s="235"/>
      <c r="I38" s="241"/>
      <c r="J38" s="224">
        <f>C37*J37</f>
        <v>41307.697850000004</v>
      </c>
      <c r="K38" s="225">
        <f>C37*K37</f>
        <v>41307.697850000004</v>
      </c>
      <c r="L38" s="242"/>
      <c r="M38" s="235"/>
    </row>
    <row r="39" spans="1:13" ht="16.5">
      <c r="A39" s="113">
        <v>14</v>
      </c>
      <c r="B39" s="114" t="str">
        <f>'Planilha Estimativa'!B223:H223</f>
        <v>SEVIÇOS FINAIS</v>
      </c>
      <c r="C39" s="273">
        <f>'Planilha Estimativa'!J223</f>
        <v>5256.7023999999992</v>
      </c>
      <c r="D39" s="246"/>
      <c r="E39" s="245"/>
      <c r="F39" s="245"/>
      <c r="G39" s="245"/>
      <c r="H39" s="245"/>
      <c r="I39" s="245"/>
      <c r="J39" s="254"/>
      <c r="K39" s="254"/>
      <c r="L39" s="255"/>
      <c r="M39" s="226">
        <v>1</v>
      </c>
    </row>
    <row r="40" spans="1:13" ht="17.25" thickBot="1">
      <c r="A40" s="115"/>
      <c r="B40" s="116" t="s">
        <v>56</v>
      </c>
      <c r="C40" s="272">
        <f>C39/C42</f>
        <v>1.4071841249632597E-2</v>
      </c>
      <c r="D40" s="234"/>
      <c r="E40" s="232"/>
      <c r="F40" s="232"/>
      <c r="G40" s="232"/>
      <c r="H40" s="232"/>
      <c r="I40" s="232"/>
      <c r="J40" s="232"/>
      <c r="K40" s="232"/>
      <c r="L40" s="256"/>
      <c r="M40" s="227">
        <f>C39*M39</f>
        <v>5256.7023999999992</v>
      </c>
    </row>
    <row r="41" spans="1:13" ht="17.25" thickBot="1">
      <c r="A41" s="117" t="s">
        <v>73</v>
      </c>
      <c r="B41" s="110"/>
      <c r="C41" s="110"/>
      <c r="D41" s="110"/>
      <c r="E41" s="110"/>
      <c r="F41" s="110"/>
      <c r="G41" s="110"/>
    </row>
    <row r="42" spans="1:13" ht="18.75" thickBot="1">
      <c r="A42" s="359" t="s">
        <v>63</v>
      </c>
      <c r="B42" s="360"/>
      <c r="C42" s="267">
        <f>C13+C15+C17+C19+C21+C23+C25+C27+C29+C31+C33+C35+C37+C39</f>
        <v>373561.80379999999</v>
      </c>
      <c r="D42" s="139"/>
      <c r="E42" s="261"/>
      <c r="F42" s="261"/>
      <c r="G42" s="261"/>
      <c r="H42" s="261"/>
      <c r="I42" s="261"/>
      <c r="J42" s="261"/>
      <c r="K42" s="261"/>
      <c r="L42" s="261"/>
      <c r="M42" s="262"/>
    </row>
    <row r="43" spans="1:13" ht="16.5">
      <c r="A43" s="361" t="s">
        <v>65</v>
      </c>
      <c r="B43" s="362"/>
      <c r="C43" s="118"/>
      <c r="D43" s="128">
        <f>D14+D16+D18+D20</f>
        <v>30475.586153569999</v>
      </c>
      <c r="E43" s="258">
        <f>E18+E20+E26</f>
        <v>23592.554830000001</v>
      </c>
      <c r="F43" s="258">
        <f>F18+F20+F26+F32</f>
        <v>39790.024830000002</v>
      </c>
      <c r="G43" s="258">
        <f>G16+G18+G20+G24+G28</f>
        <v>29234.52359194</v>
      </c>
      <c r="H43" s="258">
        <f>H20+H22+H28</f>
        <v>37961.032494489998</v>
      </c>
      <c r="I43" s="258">
        <f>I30</f>
        <v>37968.442799999997</v>
      </c>
      <c r="J43" s="258">
        <f>J30+J38</f>
        <v>79276.140650000001</v>
      </c>
      <c r="K43" s="258">
        <f>K36+K38</f>
        <v>44508.551850000003</v>
      </c>
      <c r="L43" s="258">
        <f>L34</f>
        <v>22749.122100000001</v>
      </c>
      <c r="M43" s="130">
        <f>M34+M40</f>
        <v>28005.824499999999</v>
      </c>
    </row>
    <row r="44" spans="1:13" ht="16.5">
      <c r="A44" s="361" t="s">
        <v>64</v>
      </c>
      <c r="B44" s="362"/>
      <c r="C44" s="119"/>
      <c r="D44" s="140">
        <f>D43/C42</f>
        <v>8.1581108784575362E-2</v>
      </c>
      <c r="E44" s="259">
        <f>E43/C42</f>
        <v>6.3155693622871406E-2</v>
      </c>
      <c r="F44" s="259">
        <f>F43/C42</f>
        <v>0.10651523904543263</v>
      </c>
      <c r="G44" s="259">
        <f>G43/C42</f>
        <v>7.8258867192941853E-2</v>
      </c>
      <c r="H44" s="259">
        <f>H43/C42</f>
        <v>0.10161914871471664</v>
      </c>
      <c r="I44" s="259">
        <f>I43/C42</f>
        <v>0.10163898560766077</v>
      </c>
      <c r="J44" s="259">
        <f>J43/C42</f>
        <v>0.21221693396802258</v>
      </c>
      <c r="K44" s="259">
        <f>K43/C42</f>
        <v>0.11914642074549273</v>
      </c>
      <c r="L44" s="259">
        <f>L43/C42</f>
        <v>6.089788053432673E-2</v>
      </c>
      <c r="M44" s="141">
        <f>M43/C42</f>
        <v>7.4969721783959331E-2</v>
      </c>
    </row>
    <row r="45" spans="1:13" ht="16.5">
      <c r="A45" s="361" t="s">
        <v>66</v>
      </c>
      <c r="B45" s="362"/>
      <c r="C45" s="119"/>
      <c r="D45" s="142">
        <f>D43</f>
        <v>30475.586153569999</v>
      </c>
      <c r="E45" s="260">
        <f>D45+E43</f>
        <v>54068.140983570003</v>
      </c>
      <c r="F45" s="260">
        <f>F43+E45</f>
        <v>93858.165813569998</v>
      </c>
      <c r="G45" s="260">
        <f>F45+G43</f>
        <v>123092.68940551</v>
      </c>
      <c r="H45" s="260">
        <f t="shared" ref="H45:M45" si="0">G45+H43</f>
        <v>161053.7219</v>
      </c>
      <c r="I45" s="260">
        <f t="shared" si="0"/>
        <v>199022.16469999999</v>
      </c>
      <c r="J45" s="260">
        <f t="shared" si="0"/>
        <v>278298.30534999998</v>
      </c>
      <c r="K45" s="260">
        <f t="shared" si="0"/>
        <v>322806.85719999997</v>
      </c>
      <c r="L45" s="260">
        <f t="shared" si="0"/>
        <v>345555.97929999995</v>
      </c>
      <c r="M45" s="143">
        <f t="shared" si="0"/>
        <v>373561.80379999994</v>
      </c>
    </row>
    <row r="46" spans="1:13" ht="17.25" thickBot="1">
      <c r="A46" s="357" t="s">
        <v>67</v>
      </c>
      <c r="B46" s="358"/>
      <c r="C46" s="120"/>
      <c r="D46" s="144">
        <f>D44</f>
        <v>8.1581108784575362E-2</v>
      </c>
      <c r="E46" s="263">
        <f>D46+E44</f>
        <v>0.14473680240744677</v>
      </c>
      <c r="F46" s="263">
        <f>F44+E46</f>
        <v>0.25125204145287938</v>
      </c>
      <c r="G46" s="263">
        <f>F46+G44</f>
        <v>0.32951090864582122</v>
      </c>
      <c r="H46" s="263">
        <f t="shared" ref="H46:M46" si="1">G46+H44</f>
        <v>0.43113005736053789</v>
      </c>
      <c r="I46" s="263">
        <f t="shared" si="1"/>
        <v>0.5327690429681986</v>
      </c>
      <c r="J46" s="263">
        <f t="shared" si="1"/>
        <v>0.74498597693622115</v>
      </c>
      <c r="K46" s="263">
        <f t="shared" si="1"/>
        <v>0.8641323976817139</v>
      </c>
      <c r="L46" s="263">
        <f t="shared" si="1"/>
        <v>0.92503027821604067</v>
      </c>
      <c r="M46" s="145">
        <f t="shared" si="1"/>
        <v>1</v>
      </c>
    </row>
    <row r="47" spans="1:13" ht="15" customHeight="1">
      <c r="A47" s="363" t="s">
        <v>476</v>
      </c>
      <c r="B47" s="364"/>
      <c r="C47" s="364"/>
      <c r="D47" s="364"/>
      <c r="E47" s="364"/>
      <c r="F47" s="364"/>
      <c r="G47" s="364"/>
      <c r="H47" s="364"/>
      <c r="I47" s="364"/>
      <c r="J47" s="364"/>
      <c r="K47" s="364"/>
      <c r="L47" s="364"/>
      <c r="M47" s="365"/>
    </row>
    <row r="50" spans="2:13">
      <c r="B50" s="353" t="s">
        <v>84</v>
      </c>
      <c r="C50" s="353"/>
      <c r="D50" s="353"/>
      <c r="E50" s="353"/>
      <c r="F50" s="353"/>
      <c r="G50" s="353"/>
    </row>
    <row r="51" spans="2:13">
      <c r="B51" s="192"/>
      <c r="C51" s="192"/>
      <c r="D51" s="192"/>
      <c r="E51" s="192"/>
      <c r="F51" s="192"/>
      <c r="G51" s="192"/>
    </row>
    <row r="52" spans="2:13">
      <c r="B52" s="192"/>
      <c r="C52" s="192"/>
      <c r="D52" s="192"/>
      <c r="E52" s="192"/>
      <c r="F52" s="192"/>
      <c r="G52" s="192"/>
    </row>
    <row r="53" spans="2:13" ht="15.75">
      <c r="D53" s="304"/>
      <c r="E53" s="304"/>
      <c r="F53" s="304"/>
      <c r="G53" s="304"/>
      <c r="H53" s="304"/>
      <c r="I53" s="304"/>
      <c r="J53" s="304"/>
      <c r="K53" s="304"/>
      <c r="L53" s="304"/>
      <c r="M53" s="304"/>
    </row>
    <row r="54" spans="2:13" ht="16.5">
      <c r="D54" s="73"/>
      <c r="E54" s="95"/>
      <c r="F54" s="95"/>
      <c r="G54" s="157"/>
      <c r="H54" s="95"/>
      <c r="I54" s="96"/>
      <c r="J54" s="97"/>
      <c r="K54" s="97"/>
      <c r="L54" s="191"/>
      <c r="M54" s="191"/>
    </row>
    <row r="55" spans="2:13" ht="16.5">
      <c r="D55" s="73"/>
      <c r="E55" s="95"/>
      <c r="F55" s="152"/>
      <c r="G55" s="153"/>
      <c r="H55" s="152"/>
      <c r="I55" s="154"/>
      <c r="J55" s="97"/>
      <c r="K55" s="97"/>
      <c r="L55" s="97"/>
      <c r="M55" s="98"/>
    </row>
    <row r="56" spans="2:13" ht="16.5">
      <c r="D56" s="73"/>
      <c r="E56" s="95"/>
      <c r="F56" s="152"/>
      <c r="G56" s="153"/>
      <c r="H56" s="152"/>
      <c r="I56" s="154"/>
      <c r="J56" s="97"/>
      <c r="K56" s="97"/>
      <c r="L56" s="97"/>
      <c r="M56" s="98"/>
    </row>
    <row r="57" spans="2:13" ht="16.5">
      <c r="D57" s="73"/>
      <c r="E57" s="73"/>
      <c r="F57" s="211"/>
      <c r="G57" s="153"/>
      <c r="H57" s="155"/>
      <c r="I57" s="156"/>
      <c r="J57" s="99"/>
      <c r="K57" s="99"/>
      <c r="L57" s="97"/>
      <c r="M57" s="98"/>
    </row>
    <row r="58" spans="2:13" ht="16.5">
      <c r="D58" s="73"/>
      <c r="E58" s="73"/>
      <c r="F58" s="211"/>
      <c r="G58" s="153"/>
      <c r="H58" s="155"/>
      <c r="I58" s="156"/>
      <c r="J58" s="99"/>
      <c r="K58" s="99"/>
      <c r="L58" s="99"/>
      <c r="M58" s="100"/>
    </row>
    <row r="59" spans="2:13" ht="16.5">
      <c r="D59" s="191"/>
      <c r="E59" s="191"/>
      <c r="F59" s="191"/>
      <c r="G59" s="55"/>
      <c r="H59" s="191"/>
      <c r="I59" s="70"/>
      <c r="J59" s="53"/>
      <c r="K59" s="53"/>
      <c r="L59" s="99"/>
      <c r="M59" s="100"/>
    </row>
    <row r="60" spans="2:13">
      <c r="L60" s="67"/>
      <c r="M60" s="67"/>
    </row>
  </sheetData>
  <mergeCells count="14">
    <mergeCell ref="B2:G2"/>
    <mergeCell ref="B3:G3"/>
    <mergeCell ref="A10:C11"/>
    <mergeCell ref="B8:E8"/>
    <mergeCell ref="D53:M53"/>
    <mergeCell ref="B50:G50"/>
    <mergeCell ref="D11:M11"/>
    <mergeCell ref="D10:M10"/>
    <mergeCell ref="A46:B46"/>
    <mergeCell ref="A42:B42"/>
    <mergeCell ref="A43:B43"/>
    <mergeCell ref="A44:B44"/>
    <mergeCell ref="A45:B45"/>
    <mergeCell ref="A47:M47"/>
  </mergeCells>
  <printOptions horizontalCentered="1"/>
  <pageMargins left="0" right="0" top="0" bottom="0" header="0.31496062992125984" footer="0.31496062992125984"/>
  <pageSetup paperSize="9" scale="5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Original</vt:lpstr>
      <vt:lpstr>Planilha Estimativa</vt:lpstr>
      <vt:lpstr>Plan2</vt:lpstr>
      <vt:lpstr>Plan3</vt:lpstr>
      <vt:lpstr>Cronog. Físico-Financeiro</vt:lpstr>
      <vt:lpstr>'Cronog. Físico-Financeiro'!Area_de_impressao</vt:lpstr>
      <vt:lpstr>'Planilha Estimativa'!Area_de_impressao</vt:lpstr>
      <vt:lpstr>'Cronog. Físico-Financeiro'!Titulos_de_impressao</vt:lpstr>
      <vt:lpstr>'Planilha Estimativa'!Titulos_de_impressao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rossano.bohnert</dc:creator>
  <cp:lastModifiedBy>Licitacao</cp:lastModifiedBy>
  <cp:lastPrinted>2019-04-24T14:21:48Z</cp:lastPrinted>
  <dcterms:created xsi:type="dcterms:W3CDTF">2014-11-28T11:56:23Z</dcterms:created>
  <dcterms:modified xsi:type="dcterms:W3CDTF">2019-05-24T14:35:01Z</dcterms:modified>
</cp:coreProperties>
</file>